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研究データ\032_スマートシティ関係\15_計画評価モデル\"/>
    </mc:Choice>
  </mc:AlternateContent>
  <xr:revisionPtr revIDLastSave="0" documentId="13_ncr:1_{36C311E7-EFB2-4698-B06A-463CB9963B6B}" xr6:coauthVersionLast="47" xr6:coauthVersionMax="47" xr10:uidLastSave="{00000000-0000-0000-0000-000000000000}"/>
  <bookViews>
    <workbookView xWindow="28680" yWindow="-120" windowWidth="29040" windowHeight="15720" tabRatio="808" xr2:uid="{5A3CBDD6-CD68-4972-BF7B-869D66D1E8BC}"/>
  </bookViews>
  <sheets>
    <sheet name="①A-1面積カバー率_カメラ" sheetId="7" r:id="rId1"/>
    <sheet name="②A-2人口カバー率_BLEタグ" sheetId="8" r:id="rId2"/>
    <sheet name="③A-2人口カバー率_GPSタグ" sheetId="19" r:id="rId3"/>
    <sheet name="④A-3犯罪減少率_カメラ" sheetId="9" r:id="rId4"/>
    <sheet name="⑤A-4捜索時間短縮_BLEタグ" sheetId="22" r:id="rId5"/>
    <sheet name="⑥A-4捜索時間短縮_GPSタグ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3" l="1"/>
  <c r="D34" i="23"/>
  <c r="F35" i="22"/>
  <c r="D35" i="22"/>
  <c r="F34" i="22"/>
  <c r="D34" i="22"/>
  <c r="F33" i="9"/>
  <c r="D33" i="9"/>
  <c r="F32" i="9"/>
  <c r="D32" i="9"/>
  <c r="F28" i="19"/>
  <c r="F29" i="19"/>
  <c r="D29" i="19"/>
  <c r="D28" i="19"/>
  <c r="F29" i="8"/>
  <c r="D29" i="8"/>
  <c r="F28" i="8"/>
  <c r="D28" i="8"/>
  <c r="F27" i="7"/>
  <c r="D27" i="7"/>
  <c r="F26" i="7"/>
  <c r="D26" i="7"/>
  <c r="M19" i="7"/>
  <c r="M20" i="7" s="1"/>
  <c r="D19" i="23"/>
  <c r="D12" i="23"/>
  <c r="D8" i="23"/>
  <c r="D20" i="22"/>
  <c r="D21" i="22" s="1"/>
  <c r="D13" i="22"/>
  <c r="D8" i="22"/>
  <c r="D12" i="22" s="1"/>
  <c r="D26" i="22" s="1"/>
  <c r="D9" i="19"/>
  <c r="D21" i="19" s="1"/>
  <c r="D22" i="19" s="1"/>
  <c r="D11" i="23" l="1"/>
  <c r="D25" i="23" s="1"/>
  <c r="D27" i="22"/>
  <c r="D28" i="22" s="1"/>
  <c r="D29" i="22" s="1"/>
  <c r="D9" i="8"/>
  <c r="D21" i="8" s="1"/>
  <c r="D22" i="8" s="1"/>
  <c r="D19" i="7"/>
  <c r="D20" i="7" s="1"/>
  <c r="D26" i="23" l="1"/>
  <c r="D27" i="23"/>
  <c r="K20" i="9" l="1"/>
  <c r="D21" i="9" s="1"/>
  <c r="D27" i="9" s="1"/>
  <c r="O19" i="23" l="1"/>
  <c r="O20" i="23" s="1"/>
  <c r="K19" i="23"/>
  <c r="K20" i="23" s="1"/>
  <c r="O20" i="9"/>
  <c r="K21" i="9"/>
  <c r="O21" i="9" l="1"/>
  <c r="O23" i="9" s="1"/>
  <c r="F21" i="9"/>
  <c r="F27" i="9" s="1"/>
  <c r="O8" i="23"/>
  <c r="O12" i="23" s="1"/>
  <c r="K8" i="23"/>
  <c r="K12" i="23" s="1"/>
  <c r="S8" i="22"/>
  <c r="S12" i="22" s="1"/>
  <c r="O8" i="22"/>
  <c r="O12" i="22" s="1"/>
  <c r="K8" i="22"/>
  <c r="K12" i="22" s="1"/>
  <c r="S20" i="22" l="1"/>
  <c r="S21" i="22" s="1"/>
  <c r="O20" i="22"/>
  <c r="O21" i="22" s="1"/>
  <c r="K20" i="22"/>
  <c r="K21" i="22" s="1"/>
  <c r="S13" i="22"/>
  <c r="S26" i="22" s="1"/>
  <c r="O13" i="22"/>
  <c r="O26" i="22" s="1"/>
  <c r="K13" i="22"/>
  <c r="K26" i="22" s="1"/>
  <c r="O13" i="23"/>
  <c r="O26" i="23" s="1"/>
  <c r="K13" i="23"/>
  <c r="O27" i="22" l="1"/>
  <c r="K27" i="22"/>
  <c r="S27" i="22"/>
  <c r="K25" i="23"/>
  <c r="O25" i="23"/>
  <c r="K26" i="23"/>
  <c r="S35" i="22"/>
  <c r="S28" i="22" l="1"/>
  <c r="O28" i="22"/>
  <c r="K28" i="22"/>
  <c r="O27" i="23"/>
  <c r="K27" i="23"/>
  <c r="S29" i="8"/>
  <c r="O9" i="19"/>
  <c r="O21" i="19" s="1"/>
  <c r="K9" i="19"/>
  <c r="K21" i="19" s="1"/>
  <c r="K29" i="22" l="1"/>
  <c r="O29" i="22"/>
  <c r="S29" i="22"/>
  <c r="O28" i="23"/>
  <c r="K28" i="23"/>
  <c r="O22" i="19"/>
  <c r="K22" i="19"/>
  <c r="S9" i="8" l="1"/>
  <c r="S21" i="8" s="1"/>
  <c r="S22" i="8" l="1"/>
  <c r="O9" i="8" l="1"/>
  <c r="O21" i="8" s="1"/>
  <c r="K9" i="8"/>
  <c r="K21" i="8" s="1"/>
  <c r="K22" i="8" l="1"/>
  <c r="O22" i="8"/>
  <c r="S2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ando</author>
  </authors>
  <commentList>
    <comment ref="S8" authorId="0" shapeId="0" xr:uid="{52BD79F1-951B-42A0-8F40-2A080521CA25}">
      <text>
        <r>
          <rPr>
            <b/>
            <sz val="9"/>
            <color indexed="81"/>
            <rFont val="MS P ゴシック"/>
            <family val="3"/>
            <charset val="128"/>
          </rPr>
          <t>加古川市様　修正</t>
        </r>
      </text>
    </comment>
  </commentList>
</comments>
</file>

<file path=xl/sharedStrings.xml><?xml version="1.0" encoding="utf-8"?>
<sst xmlns="http://schemas.openxmlformats.org/spreadsheetml/2006/main" count="686" uniqueCount="169">
  <si>
    <t>備考</t>
    <rPh sb="0" eb="2">
      <t>ビコウ</t>
    </rPh>
    <phoneticPr fontId="1"/>
  </si>
  <si>
    <t>加古川市</t>
    <rPh sb="0" eb="4">
      <t>カコガワシ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</si>
  <si>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</si>
  <si>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カメラ設置箇所数</t>
    <rPh sb="3" eb="5">
      <t>セッチ</t>
    </rPh>
    <rPh sb="5" eb="8">
      <t>カショスウ</t>
    </rPh>
    <phoneticPr fontId="1"/>
  </si>
  <si>
    <t>箇所</t>
    <rPh sb="0" eb="2">
      <t>カショ</t>
    </rPh>
    <phoneticPr fontId="1"/>
  </si>
  <si>
    <t>1箇所あたりカバー範囲</t>
    <rPh sb="1" eb="3">
      <t>カショ</t>
    </rPh>
    <rPh sb="9" eb="11">
      <t>ハンイ</t>
    </rPh>
    <phoneticPr fontId="1"/>
  </si>
  <si>
    <t>人</t>
    <rPh sb="0" eb="1">
      <t>ニン</t>
    </rPh>
    <phoneticPr fontId="1"/>
  </si>
  <si>
    <t>伊丹市</t>
    <rPh sb="0" eb="2">
      <t>イタミ</t>
    </rPh>
    <rPh sb="2" eb="3">
      <t>シ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</si>
  <si>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</si>
  <si>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年</t>
    <rPh sb="0" eb="1">
      <t>ネン</t>
    </rPh>
    <phoneticPr fontId="1"/>
  </si>
  <si>
    <t>%</t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</si>
  <si>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</si>
  <si>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</si>
  <si>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65歳以上人口</t>
    <rPh sb="2" eb="5">
      <t>サイイジョウ</t>
    </rPh>
    <rPh sb="5" eb="7">
      <t>ジンコウ</t>
    </rPh>
    <phoneticPr fontId="1"/>
  </si>
  <si>
    <t>認知症高齢者数</t>
    <rPh sb="0" eb="7">
      <t>ニンチショウコウレイシャスウ</t>
    </rPh>
    <phoneticPr fontId="1"/>
  </si>
  <si>
    <t>6～9歳人口</t>
    <rPh sb="3" eb="4">
      <t>サイ</t>
    </rPh>
    <rPh sb="4" eb="6">
      <t>ジンコウ</t>
    </rPh>
    <phoneticPr fontId="1"/>
  </si>
  <si>
    <t>・認知症高齢者数=65歳以上人口×(1/5)
※(公財)生命保険文化センター
※2025年推計値</t>
    <phoneticPr fontId="1"/>
  </si>
  <si>
    <t>利用者数</t>
    <rPh sb="0" eb="3">
      <t>リヨウシャ</t>
    </rPh>
    <rPh sb="3" eb="4">
      <t>スウ</t>
    </rPh>
    <phoneticPr fontId="1"/>
  </si>
  <si>
    <t>刑法犯認知件数（導入前）</t>
    <rPh sb="0" eb="3">
      <t>ケイホウハン</t>
    </rPh>
    <rPh sb="3" eb="7">
      <t>ニンチケンスウ</t>
    </rPh>
    <rPh sb="8" eb="11">
      <t>ドウニュウマエ</t>
    </rPh>
    <phoneticPr fontId="1"/>
  </si>
  <si>
    <t>刑法犯認知件数（導入後）</t>
    <rPh sb="0" eb="3">
      <t>ケイホウハン</t>
    </rPh>
    <rPh sb="3" eb="5">
      <t>ニンチ</t>
    </rPh>
    <rPh sb="5" eb="7">
      <t>ケンスウ</t>
    </rPh>
    <rPh sb="8" eb="11">
      <t>ドウニュウゴ</t>
    </rPh>
    <phoneticPr fontId="1"/>
  </si>
  <si>
    <t>件</t>
    <rPh sb="0" eb="1">
      <t>ケン</t>
    </rPh>
    <phoneticPr fontId="1"/>
  </si>
  <si>
    <t>集計対象年数（導入後－導入前）</t>
    <rPh sb="0" eb="2">
      <t>シュウケイ</t>
    </rPh>
    <rPh sb="2" eb="6">
      <t>タイショウネンスウ</t>
    </rPh>
    <rPh sb="7" eb="10">
      <t>ドウニュウゴ</t>
    </rPh>
    <rPh sb="11" eb="14">
      <t>ドウニュウマエ</t>
    </rPh>
    <phoneticPr fontId="1"/>
  </si>
  <si>
    <t>1年あたり刑法犯認知件数の減少率</t>
    <rPh sb="1" eb="2">
      <t>ネン</t>
    </rPh>
    <rPh sb="5" eb="8">
      <t>ケイホウハン</t>
    </rPh>
    <rPh sb="8" eb="10">
      <t>ニンチ</t>
    </rPh>
    <rPh sb="10" eb="12">
      <t>ケンスウ</t>
    </rPh>
    <rPh sb="13" eb="15">
      <t>ゲンショウ</t>
    </rPh>
    <rPh sb="15" eb="16">
      <t>リツ</t>
    </rPh>
    <phoneticPr fontId="1"/>
  </si>
  <si>
    <t>%/年</t>
    <rPh sb="2" eb="3">
      <t>ネン</t>
    </rPh>
    <phoneticPr fontId="1"/>
  </si>
  <si>
    <t>万円/箇所</t>
    <rPh sb="0" eb="2">
      <t>マンエン</t>
    </rPh>
    <rPh sb="3" eb="5">
      <t>カショ</t>
    </rPh>
    <phoneticPr fontId="1"/>
  </si>
  <si>
    <t>万円/箇所/年</t>
    <rPh sb="0" eb="2">
      <t>マンエン</t>
    </rPh>
    <rPh sb="3" eb="5">
      <t>カショ</t>
    </rPh>
    <rPh sb="6" eb="7">
      <t>ネン</t>
    </rPh>
    <phoneticPr fontId="1"/>
  </si>
  <si>
    <t>万円/個</t>
    <rPh sb="0" eb="2">
      <t>マンエン</t>
    </rPh>
    <rPh sb="3" eb="4">
      <t>コ</t>
    </rPh>
    <phoneticPr fontId="1"/>
  </si>
  <si>
    <t>万円/個/年</t>
    <rPh sb="0" eb="2">
      <t>マンエン</t>
    </rPh>
    <rPh sb="3" eb="4">
      <t>コ</t>
    </rPh>
    <rPh sb="5" eb="6">
      <t>ネン</t>
    </rPh>
    <phoneticPr fontId="1"/>
  </si>
  <si>
    <t>・国勢調査（R2）</t>
    <rPh sb="1" eb="5">
      <t>コクセイチョウサ</t>
    </rPh>
    <phoneticPr fontId="1"/>
  </si>
  <si>
    <t>・加古川市ヒアリングより（H31.3時点）</t>
    <rPh sb="1" eb="5">
      <t>カコガワシ</t>
    </rPh>
    <rPh sb="18" eb="20">
      <t>ジテン</t>
    </rPh>
    <phoneticPr fontId="1"/>
  </si>
  <si>
    <t>・2年間で約5億3千万円（加古川市ヒアリングより）⇒5.3億円/1475台=約36万円/箇所
※カメラ・BLE検知器等、ネットワーク整備費、電源工事費</t>
    <rPh sb="2" eb="4">
      <t>ネンカン</t>
    </rPh>
    <rPh sb="5" eb="6">
      <t>ヤク</t>
    </rPh>
    <rPh sb="11" eb="12">
      <t>エン</t>
    </rPh>
    <rPh sb="13" eb="17">
      <t>カコガワシ</t>
    </rPh>
    <rPh sb="29" eb="31">
      <t>オクエン</t>
    </rPh>
    <rPh sb="36" eb="37">
      <t>ダイ</t>
    </rPh>
    <rPh sb="38" eb="39">
      <t>ヤク</t>
    </rPh>
    <rPh sb="41" eb="43">
      <t>マンエン</t>
    </rPh>
    <rPh sb="44" eb="46">
      <t>カショ</t>
    </rPh>
    <rPh sb="55" eb="58">
      <t>ケンチキ</t>
    </rPh>
    <rPh sb="58" eb="59">
      <t>トウ</t>
    </rPh>
    <rPh sb="66" eb="69">
      <t>セイビヒ</t>
    </rPh>
    <rPh sb="70" eb="75">
      <t>デンゲンコウジヒ</t>
    </rPh>
    <phoneticPr fontId="1"/>
  </si>
  <si>
    <t>・年間約6千万円（加古川市ヒアリングより）⇒6千万円/1475台=約4万円/箇所
※電気使用料等、回線使用料等、保守等、電柱共架料、修繕料</t>
    <rPh sb="1" eb="3">
      <t>ネンカン</t>
    </rPh>
    <rPh sb="3" eb="4">
      <t>ヤク</t>
    </rPh>
    <rPh sb="5" eb="8">
      <t>センマンエン</t>
    </rPh>
    <rPh sb="9" eb="13">
      <t>カコガワシ</t>
    </rPh>
    <rPh sb="23" eb="26">
      <t>センマンエン</t>
    </rPh>
    <rPh sb="31" eb="32">
      <t>ダイ</t>
    </rPh>
    <rPh sb="33" eb="34">
      <t>ヤク</t>
    </rPh>
    <rPh sb="35" eb="37">
      <t>マンエン</t>
    </rPh>
    <rPh sb="38" eb="40">
      <t>カショ</t>
    </rPh>
    <rPh sb="42" eb="47">
      <t>デンキシヨウリョウ</t>
    </rPh>
    <rPh sb="47" eb="48">
      <t>トウ</t>
    </rPh>
    <rPh sb="49" eb="54">
      <t>カイセンシヨウリョウ</t>
    </rPh>
    <rPh sb="54" eb="55">
      <t>トウ</t>
    </rPh>
    <rPh sb="56" eb="59">
      <t>ホシュトウ</t>
    </rPh>
    <rPh sb="60" eb="62">
      <t>デンチュウ</t>
    </rPh>
    <rPh sb="62" eb="63">
      <t>トモ</t>
    </rPh>
    <rPh sb="64" eb="65">
      <t>リョウ</t>
    </rPh>
    <rPh sb="66" eb="68">
      <t>シュウゼン</t>
    </rPh>
    <rPh sb="68" eb="69">
      <t>リョウ</t>
    </rPh>
    <phoneticPr fontId="1"/>
  </si>
  <si>
    <t>・加古川市ヒアリングより（R5.2月末時点）</t>
    <rPh sb="1" eb="5">
      <t>カコガワシ</t>
    </rPh>
    <rPh sb="17" eb="18">
      <t>ガツ</t>
    </rPh>
    <rPh sb="18" eb="19">
      <t>マツ</t>
    </rPh>
    <rPh sb="19" eb="21">
      <t>ジテン</t>
    </rPh>
    <phoneticPr fontId="1"/>
  </si>
  <si>
    <t>・カメラ網と同等（加古川市ヒアリングより）</t>
    <rPh sb="4" eb="5">
      <t>モウ</t>
    </rPh>
    <rPh sb="6" eb="8">
      <t>ドウトウ</t>
    </rPh>
    <rPh sb="9" eb="13">
      <t>カコガワシ</t>
    </rPh>
    <phoneticPr fontId="1"/>
  </si>
  <si>
    <t>・国勢調査（R2）
・小学校1年生～3年生を主な対象層と想定（伊丹市ヒアリング結果を参考）</t>
    <rPh sb="1" eb="5">
      <t>コクセイチョウサ</t>
    </rPh>
    <rPh sb="11" eb="14">
      <t>ショウガッコウ</t>
    </rPh>
    <rPh sb="15" eb="17">
      <t>ネンセイ</t>
    </rPh>
    <rPh sb="19" eb="21">
      <t>ネンセイ</t>
    </rPh>
    <rPh sb="22" eb="23">
      <t>オモ</t>
    </rPh>
    <rPh sb="24" eb="27">
      <t>タイショウソウ</t>
    </rPh>
    <rPh sb="28" eb="30">
      <t>ソウテイ</t>
    </rPh>
    <rPh sb="31" eb="34">
      <t>イタミシ</t>
    </rPh>
    <rPh sb="39" eb="41">
      <t>ケッカ</t>
    </rPh>
    <rPh sb="42" eb="44">
      <t>サンコウ</t>
    </rPh>
    <phoneticPr fontId="1"/>
  </si>
  <si>
    <t>・国勢調査（R2）
・小学校1年生～3年生を主な対象層と想定（伊丹市ヒアリング結果を参考）</t>
    <rPh sb="1" eb="5">
      <t>コクセイチョウサ</t>
    </rPh>
    <rPh sb="11" eb="14">
      <t>ショウガッコウ</t>
    </rPh>
    <rPh sb="15" eb="17">
      <t>ネンセイ</t>
    </rPh>
    <rPh sb="19" eb="21">
      <t>ネンセイ</t>
    </rPh>
    <rPh sb="22" eb="23">
      <t>オモ</t>
    </rPh>
    <rPh sb="24" eb="27">
      <t>タイショウソウ</t>
    </rPh>
    <rPh sb="28" eb="30">
      <t>ソウテイ</t>
    </rPh>
    <phoneticPr fontId="1"/>
  </si>
  <si>
    <t>・加古川市統計書（H29）</t>
    <rPh sb="1" eb="5">
      <t>カコガワシ</t>
    </rPh>
    <rPh sb="5" eb="8">
      <t>トウケイショ</t>
    </rPh>
    <phoneticPr fontId="1"/>
  </si>
  <si>
    <t>・加古川市統計書（R4）</t>
    <rPh sb="1" eb="5">
      <t>カコガワシ</t>
    </rPh>
    <rPh sb="5" eb="8">
      <t>トウケイショ</t>
    </rPh>
    <phoneticPr fontId="1"/>
  </si>
  <si>
    <t>・伊丹市ヒアリングより（現時点）</t>
    <rPh sb="1" eb="4">
      <t>イタミシ</t>
    </rPh>
    <rPh sb="12" eb="15">
      <t>ゲンジテン</t>
    </rPh>
    <phoneticPr fontId="1"/>
  </si>
  <si>
    <t>・伊丹市統計書（H27）</t>
    <rPh sb="1" eb="4">
      <t>イタミシ</t>
    </rPh>
    <rPh sb="4" eb="7">
      <t>トウケイショ</t>
    </rPh>
    <phoneticPr fontId="1"/>
  </si>
  <si>
    <t>・伊丹市統計書（R3）</t>
    <rPh sb="1" eb="4">
      <t>イタミシ</t>
    </rPh>
    <rPh sb="4" eb="7">
      <t>トウケイショ</t>
    </rPh>
    <phoneticPr fontId="1"/>
  </si>
  <si>
    <t>－</t>
    <phoneticPr fontId="1"/>
  </si>
  <si>
    <t>新居浜市</t>
    <rPh sb="0" eb="3">
      <t>ニイハマ</t>
    </rPh>
    <rPh sb="3" eb="4">
      <t>シ</t>
    </rPh>
    <phoneticPr fontId="1"/>
  </si>
  <si>
    <t>・新居浜市ヒアリングより</t>
    <rPh sb="1" eb="5">
      <t>ニイハマシ</t>
    </rPh>
    <phoneticPr fontId="1"/>
  </si>
  <si>
    <t>%/年/千箇所</t>
    <rPh sb="2" eb="3">
      <t>ネン</t>
    </rPh>
    <rPh sb="4" eb="5">
      <t>セン</t>
    </rPh>
    <rPh sb="5" eb="7">
      <t>カショ</t>
    </rPh>
    <phoneticPr fontId="1"/>
  </si>
  <si>
    <t>ha</t>
    <phoneticPr fontId="1"/>
  </si>
  <si>
    <t>%/千箇所</t>
    <rPh sb="2" eb="3">
      <t>セン</t>
    </rPh>
    <rPh sb="3" eb="5">
      <t>カショ</t>
    </rPh>
    <phoneticPr fontId="1"/>
  </si>
  <si>
    <t>千箇所あたりサービスカバー率</t>
    <rPh sb="0" eb="1">
      <t>セン</t>
    </rPh>
    <rPh sb="1" eb="3">
      <t>カショ</t>
    </rPh>
    <rPh sb="13" eb="14">
      <t>リツ</t>
    </rPh>
    <phoneticPr fontId="1"/>
  </si>
  <si>
    <t>%/千人</t>
    <rPh sb="2" eb="3">
      <t>セン</t>
    </rPh>
    <rPh sb="3" eb="4">
      <t>ニン</t>
    </rPh>
    <phoneticPr fontId="1"/>
  </si>
  <si>
    <t>利用者千人あたりサービスカバー率</t>
    <rPh sb="0" eb="3">
      <t>リヨウシャ</t>
    </rPh>
    <rPh sb="3" eb="4">
      <t>セン</t>
    </rPh>
    <rPh sb="4" eb="5">
      <t>ニン</t>
    </rPh>
    <rPh sb="15" eb="16">
      <t>リツ</t>
    </rPh>
    <phoneticPr fontId="1"/>
  </si>
  <si>
    <t>▼2事例平均値</t>
    <rPh sb="2" eb="4">
      <t>ジレイ</t>
    </rPh>
    <rPh sb="4" eb="6">
      <t>ヘイキン</t>
    </rPh>
    <rPh sb="6" eb="7">
      <t>チ</t>
    </rPh>
    <phoneticPr fontId="1"/>
  </si>
  <si>
    <t>▼3事例平均値</t>
    <rPh sb="2" eb="4">
      <t>ジレイ</t>
    </rPh>
    <rPh sb="4" eb="7">
      <t>ヘイキンチ</t>
    </rPh>
    <phoneticPr fontId="1"/>
  </si>
  <si>
    <t>～</t>
    <phoneticPr fontId="1"/>
  </si>
  <si>
    <t>藤枝市</t>
    <rPh sb="0" eb="2">
      <t>フジエダ</t>
    </rPh>
    <rPh sb="2" eb="3">
      <t>シ</t>
    </rPh>
    <phoneticPr fontId="1"/>
  </si>
  <si>
    <t>長井市</t>
    <rPh sb="0" eb="2">
      <t>ナガイ</t>
    </rPh>
    <rPh sb="2" eb="3">
      <t>シ</t>
    </rPh>
    <phoneticPr fontId="1"/>
  </si>
  <si>
    <t>・年間約3,500万円（伊丹市ヒアリングより）⇒3500万円/1200台=約3万円/箇所/年
※光熱水費・電柱共架料、ネットワーク回線使用料、画像保存サーバ及び端末保守委託料、スマホレンタル料</t>
    <rPh sb="1" eb="3">
      <t>ネンカン</t>
    </rPh>
    <rPh sb="3" eb="4">
      <t>ヤク</t>
    </rPh>
    <rPh sb="9" eb="11">
      <t>マンエン</t>
    </rPh>
    <rPh sb="12" eb="15">
      <t>イタミシ</t>
    </rPh>
    <rPh sb="28" eb="30">
      <t>マンエン</t>
    </rPh>
    <rPh sb="35" eb="36">
      <t>ダイ</t>
    </rPh>
    <rPh sb="37" eb="38">
      <t>ヤク</t>
    </rPh>
    <rPh sb="39" eb="41">
      <t>マンエン</t>
    </rPh>
    <rPh sb="42" eb="44">
      <t>カショ</t>
    </rPh>
    <rPh sb="45" eb="46">
      <t>ネン</t>
    </rPh>
    <rPh sb="48" eb="52">
      <t>コウネツスイヒ</t>
    </rPh>
    <rPh sb="53" eb="55">
      <t>デンチュウ</t>
    </rPh>
    <rPh sb="55" eb="56">
      <t>キョウ</t>
    </rPh>
    <rPh sb="57" eb="58">
      <t>リョウ</t>
    </rPh>
    <rPh sb="65" eb="67">
      <t>カイセン</t>
    </rPh>
    <rPh sb="67" eb="70">
      <t>シヨウリョウ</t>
    </rPh>
    <rPh sb="71" eb="73">
      <t>ガゾウ</t>
    </rPh>
    <rPh sb="73" eb="75">
      <t>ホゾン</t>
    </rPh>
    <rPh sb="78" eb="79">
      <t>オヨ</t>
    </rPh>
    <rPh sb="80" eb="82">
      <t>タンマツ</t>
    </rPh>
    <rPh sb="82" eb="84">
      <t>ホシュ</t>
    </rPh>
    <rPh sb="84" eb="87">
      <t>イタクリョウ</t>
    </rPh>
    <rPh sb="95" eb="96">
      <t>リョウ</t>
    </rPh>
    <phoneticPr fontId="1"/>
  </si>
  <si>
    <t>・カメラ網と同等（伊丹市ヒアリングより）</t>
    <rPh sb="4" eb="5">
      <t>モウ</t>
    </rPh>
    <rPh sb="6" eb="8">
      <t>ドウトウ</t>
    </rPh>
    <rPh sb="9" eb="12">
      <t>イタミシ</t>
    </rPh>
    <phoneticPr fontId="1"/>
  </si>
  <si>
    <t>・藤枝市ヒアリングより
※端末1台あたりのイニシャルコスト（市で補助している）</t>
    <rPh sb="1" eb="4">
      <t>フジエダシ</t>
    </rPh>
    <rPh sb="13" eb="15">
      <t>タンマツ</t>
    </rPh>
    <rPh sb="16" eb="17">
      <t>ダイ</t>
    </rPh>
    <rPh sb="30" eb="31">
      <t>シ</t>
    </rPh>
    <rPh sb="32" eb="34">
      <t>ホジョ</t>
    </rPh>
    <phoneticPr fontId="1"/>
  </si>
  <si>
    <t>・藤枝市ヒアリングより
※民間サービスを使用しており、市の負担はない</t>
    <rPh sb="1" eb="4">
      <t>フジエダシ</t>
    </rPh>
    <rPh sb="13" eb="15">
      <t>ミンカン</t>
    </rPh>
    <rPh sb="20" eb="22">
      <t>シヨウ</t>
    </rPh>
    <rPh sb="27" eb="28">
      <t>シ</t>
    </rPh>
    <rPh sb="29" eb="31">
      <t>フタン</t>
    </rPh>
    <phoneticPr fontId="1"/>
  </si>
  <si>
    <t>・長井市ヒアリングより
※民間サービスを使用しており、初期費用はなし</t>
    <rPh sb="1" eb="4">
      <t>ナガイシ</t>
    </rPh>
    <rPh sb="13" eb="15">
      <t>ミンカン</t>
    </rPh>
    <rPh sb="20" eb="22">
      <t>シヨウ</t>
    </rPh>
    <rPh sb="27" eb="31">
      <t>ショキヒヨウ</t>
    </rPh>
    <phoneticPr fontId="1"/>
  </si>
  <si>
    <t>・長井市ヒアリングより
※システム利用料、端末賃貸借料</t>
    <rPh sb="1" eb="4">
      <t>ナガイシ</t>
    </rPh>
    <rPh sb="17" eb="20">
      <t>リヨウリョウ</t>
    </rPh>
    <rPh sb="21" eb="23">
      <t>タンマツ</t>
    </rPh>
    <rPh sb="23" eb="26">
      <t>チンタイシャク</t>
    </rPh>
    <rPh sb="26" eb="27">
      <t>リョウ</t>
    </rPh>
    <phoneticPr fontId="1"/>
  </si>
  <si>
    <t>・新居浜市ヒアリングより
※基地局整備・工事費</t>
    <rPh sb="1" eb="5">
      <t>ニイハマシ</t>
    </rPh>
    <rPh sb="14" eb="17">
      <t>キチキョク</t>
    </rPh>
    <rPh sb="17" eb="19">
      <t>セイビ</t>
    </rPh>
    <rPh sb="20" eb="23">
      <t>コウジヒ</t>
    </rPh>
    <phoneticPr fontId="1"/>
  </si>
  <si>
    <t>・新居浜市ヒアリングより
※通信費、プラットフォーム維持費、利用者サポート・窓口人件費など</t>
    <rPh sb="1" eb="5">
      <t>ニイハマシ</t>
    </rPh>
    <rPh sb="14" eb="17">
      <t>ツウシンヒ</t>
    </rPh>
    <rPh sb="26" eb="29">
      <t>イジヒ</t>
    </rPh>
    <rPh sb="30" eb="33">
      <t>リヨウシャ</t>
    </rPh>
    <rPh sb="38" eb="40">
      <t>マドグチ</t>
    </rPh>
    <rPh sb="40" eb="43">
      <t>ジンケンヒ</t>
    </rPh>
    <phoneticPr fontId="1"/>
  </si>
  <si>
    <t>小学校区の平均面積</t>
    <rPh sb="0" eb="4">
      <t>ショウガッコウク</t>
    </rPh>
    <rPh sb="5" eb="9">
      <t>ヘイキンメンセキ</t>
    </rPh>
    <phoneticPr fontId="1"/>
  </si>
  <si>
    <t>サービス対象エリアの面積</t>
    <rPh sb="4" eb="6">
      <t>タイショウ</t>
    </rPh>
    <rPh sb="10" eb="12">
      <t>メンセキ</t>
    </rPh>
    <phoneticPr fontId="1"/>
  </si>
  <si>
    <t>・国土数値情報「土地利用細分メッシュ」における「建物用地」、「道路」、「その他用地」のメッシュ面積</t>
    <rPh sb="1" eb="5">
      <t>コクドスウチ</t>
    </rPh>
    <rPh sb="5" eb="7">
      <t>ジョウホウ</t>
    </rPh>
    <rPh sb="8" eb="12">
      <t>トチリヨウ</t>
    </rPh>
    <rPh sb="12" eb="14">
      <t>サイブン</t>
    </rPh>
    <rPh sb="24" eb="28">
      <t>タテモノヨウチ</t>
    </rPh>
    <rPh sb="31" eb="33">
      <t>ドウロ</t>
    </rPh>
    <rPh sb="38" eb="41">
      <t>タヨウチ</t>
    </rPh>
    <rPh sb="47" eb="49">
      <t>メンセキ</t>
    </rPh>
    <phoneticPr fontId="1"/>
  </si>
  <si>
    <t>・国土数値情報「小学校区」を活用し集計</t>
    <rPh sb="1" eb="5">
      <t>コクドスウチ</t>
    </rPh>
    <rPh sb="5" eb="7">
      <t>ジョウホウ</t>
    </rPh>
    <rPh sb="8" eb="12">
      <t>ショウガッコウク</t>
    </rPh>
    <rPh sb="14" eb="16">
      <t>カツヨウ</t>
    </rPh>
    <rPh sb="17" eb="19">
      <t>シュウケイ</t>
    </rPh>
    <phoneticPr fontId="1"/>
  </si>
  <si>
    <t>藤枝市</t>
    <rPh sb="0" eb="3">
      <t>フジエダシ</t>
    </rPh>
    <phoneticPr fontId="1"/>
  </si>
  <si>
    <t>長井市</t>
    <rPh sb="0" eb="3">
      <t>ナガイシ</t>
    </rPh>
    <phoneticPr fontId="1"/>
  </si>
  <si>
    <t>道路実延長</t>
    <rPh sb="0" eb="5">
      <t>ドウロジツエンチョウ</t>
    </rPh>
    <phoneticPr fontId="1"/>
  </si>
  <si>
    <t>km</t>
    <phoneticPr fontId="1"/>
  </si>
  <si>
    <t>・統計でみる市区町村のすがた2016（道路実延長）</t>
    <rPh sb="1" eb="3">
      <t>トウケイ</t>
    </rPh>
    <rPh sb="6" eb="10">
      <t>シクチョウソン</t>
    </rPh>
    <rPh sb="19" eb="21">
      <t>ドウロ</t>
    </rPh>
    <rPh sb="21" eb="24">
      <t>ジツエンチョウ</t>
    </rPh>
    <phoneticPr fontId="1"/>
  </si>
  <si>
    <t>道路実延長</t>
    <rPh sb="0" eb="2">
      <t>ドウロ</t>
    </rPh>
    <rPh sb="2" eb="3">
      <t>ジツ</t>
    </rPh>
    <rPh sb="3" eb="5">
      <t>エンチョウ</t>
    </rPh>
    <phoneticPr fontId="1"/>
  </si>
  <si>
    <t>道路平均密度</t>
    <rPh sb="0" eb="2">
      <t>ドウロ</t>
    </rPh>
    <rPh sb="2" eb="6">
      <t>ヘイキンミツド</t>
    </rPh>
    <phoneticPr fontId="1"/>
  </si>
  <si>
    <t>km/ha</t>
    <phoneticPr fontId="1"/>
  </si>
  <si>
    <t>検知機設置箇所数</t>
    <rPh sb="0" eb="3">
      <t>ケンチキ</t>
    </rPh>
    <rPh sb="3" eb="5">
      <t>セッチ</t>
    </rPh>
    <rPh sb="5" eb="7">
      <t>カショ</t>
    </rPh>
    <rPh sb="7" eb="8">
      <t>スウ</t>
    </rPh>
    <phoneticPr fontId="1"/>
  </si>
  <si>
    <t>・カメラ設置箇所数と同等
※固定式検知器のみで想定</t>
    <rPh sb="4" eb="6">
      <t>セッチ</t>
    </rPh>
    <rPh sb="6" eb="8">
      <t>カショ</t>
    </rPh>
    <rPh sb="8" eb="9">
      <t>スウ</t>
    </rPh>
    <rPh sb="10" eb="12">
      <t>ドウトウ</t>
    </rPh>
    <rPh sb="14" eb="17">
      <t>コテイシキ</t>
    </rPh>
    <rPh sb="17" eb="20">
      <t>ケンチキ</t>
    </rPh>
    <rPh sb="23" eb="25">
      <t>ソウテイ</t>
    </rPh>
    <phoneticPr fontId="1"/>
  </si>
  <si>
    <t>・カメラ設置箇所数と同等
※固定式検知器のみで想定</t>
    <rPh sb="4" eb="9">
      <t>セッチカショスウ</t>
    </rPh>
    <rPh sb="10" eb="12">
      <t>ドウトウ</t>
    </rPh>
    <rPh sb="14" eb="17">
      <t>コテイシキ</t>
    </rPh>
    <rPh sb="17" eb="20">
      <t>ケンチキ</t>
    </rPh>
    <rPh sb="23" eb="25">
      <t>ソウテイ</t>
    </rPh>
    <phoneticPr fontId="1"/>
  </si>
  <si>
    <t>捜索移動速度</t>
    <rPh sb="0" eb="2">
      <t>ソウサク</t>
    </rPh>
    <rPh sb="2" eb="4">
      <t>イドウ</t>
    </rPh>
    <rPh sb="4" eb="6">
      <t>ソクド</t>
    </rPh>
    <phoneticPr fontId="1"/>
  </si>
  <si>
    <t>km/h</t>
    <phoneticPr fontId="1"/>
  </si>
  <si>
    <t>・1m/sを想定</t>
    <rPh sb="6" eb="8">
      <t>ソウテイ</t>
    </rPh>
    <phoneticPr fontId="1"/>
  </si>
  <si>
    <t>検知機1箇所あたりカバー面積</t>
    <rPh sb="0" eb="3">
      <t>ケンチキ</t>
    </rPh>
    <rPh sb="4" eb="6">
      <t>カショ</t>
    </rPh>
    <rPh sb="12" eb="14">
      <t>メンセキ</t>
    </rPh>
    <phoneticPr fontId="1"/>
  </si>
  <si>
    <t>サービス導入後の捜索エリア面積</t>
    <rPh sb="4" eb="7">
      <t>ドウニュウゴ</t>
    </rPh>
    <rPh sb="8" eb="10">
      <t>ソウサク</t>
    </rPh>
    <rPh sb="13" eb="15">
      <t>メンセキ</t>
    </rPh>
    <phoneticPr fontId="1"/>
  </si>
  <si>
    <t>※検知器9箇所相当</t>
    <rPh sb="1" eb="4">
      <t>ケンチキ</t>
    </rPh>
    <rPh sb="5" eb="7">
      <t>カショ</t>
    </rPh>
    <rPh sb="7" eb="9">
      <t>ソウトウ</t>
    </rPh>
    <phoneticPr fontId="1"/>
  </si>
  <si>
    <t>位置情報計測誤差</t>
    <rPh sb="0" eb="4">
      <t>イチジョウホウ</t>
    </rPh>
    <rPh sb="4" eb="6">
      <t>ケイソク</t>
    </rPh>
    <rPh sb="6" eb="8">
      <t>ゴサ</t>
    </rPh>
    <phoneticPr fontId="1"/>
  </si>
  <si>
    <t>m</t>
    <phoneticPr fontId="1"/>
  </si>
  <si>
    <t>・ビーサイズ（株）HPより、製品仕様を参照</t>
    <rPh sb="6" eb="9">
      <t>カブ</t>
    </rPh>
    <rPh sb="14" eb="18">
      <t>セイヒンシヨウ</t>
    </rPh>
    <rPh sb="19" eb="21">
      <t>サンショウ</t>
    </rPh>
    <phoneticPr fontId="1"/>
  </si>
  <si>
    <t>人・時間</t>
    <rPh sb="0" eb="1">
      <t>ニン</t>
    </rPh>
    <rPh sb="2" eb="4">
      <t>ジカン</t>
    </rPh>
    <phoneticPr fontId="1"/>
  </si>
  <si>
    <t>行政区域面積</t>
    <rPh sb="0" eb="6">
      <t>ギョウセイクイキメンセキ</t>
    </rPh>
    <phoneticPr fontId="1"/>
  </si>
  <si>
    <t>・R5年度全国都道府県市区町村別面積調（国土地理院）</t>
    <rPh sb="3" eb="5">
      <t>ネンド</t>
    </rPh>
    <rPh sb="5" eb="7">
      <t>ゼンコク</t>
    </rPh>
    <rPh sb="7" eb="11">
      <t>トドウフケン</t>
    </rPh>
    <rPh sb="11" eb="15">
      <t>シクチョウソン</t>
    </rPh>
    <rPh sb="15" eb="16">
      <t>ベツ</t>
    </rPh>
    <rPh sb="16" eb="18">
      <t>メンセキ</t>
    </rPh>
    <rPh sb="18" eb="19">
      <t>シラ</t>
    </rPh>
    <rPh sb="20" eb="25">
      <t>コクドチリイン</t>
    </rPh>
    <phoneticPr fontId="1"/>
  </si>
  <si>
    <t>サービス対象エリア面積</t>
    <rPh sb="4" eb="6">
      <t>タイショウ</t>
    </rPh>
    <rPh sb="9" eb="11">
      <t>メンセキ</t>
    </rPh>
    <phoneticPr fontId="1"/>
  </si>
  <si>
    <t>・長井市ヒアリングより（小学生のみが対象）</t>
    <rPh sb="1" eb="4">
      <t>ナガイシ</t>
    </rPh>
    <rPh sb="12" eb="15">
      <t>ショウガクセイ</t>
    </rPh>
    <rPh sb="18" eb="20">
      <t>タイショウ</t>
    </rPh>
    <phoneticPr fontId="1"/>
  </si>
  <si>
    <t>従前の捜索時間</t>
    <rPh sb="0" eb="2">
      <t>ジュウゼン</t>
    </rPh>
    <rPh sb="3" eb="7">
      <t>ソウサクジカン</t>
    </rPh>
    <phoneticPr fontId="1"/>
  </si>
  <si>
    <t>従後の捜索時間</t>
    <rPh sb="0" eb="2">
      <t>ジュウゴ</t>
    </rPh>
    <rPh sb="3" eb="7">
      <t>ソウサクジカン</t>
    </rPh>
    <phoneticPr fontId="1"/>
  </si>
  <si>
    <t>人・時間/千箇所</t>
    <rPh sb="0" eb="1">
      <t>ニン</t>
    </rPh>
    <rPh sb="2" eb="4">
      <t>ジカン</t>
    </rPh>
    <rPh sb="5" eb="6">
      <t>セン</t>
    </rPh>
    <rPh sb="6" eb="8">
      <t>カショ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</si>
  <si>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【A-1】</t>
    </r>
    <r>
      <rPr>
        <sz val="11"/>
        <color theme="1"/>
        <rFont val="游ゴシック"/>
        <family val="2"/>
        <charset val="128"/>
        <scheme val="minor"/>
      </rPr>
      <t>対象エリアに対する面積カバー率</t>
    </r>
    <rPh sb="5" eb="7">
      <t>タイショウ</t>
    </rPh>
    <rPh sb="11" eb="12">
      <t>タイ</t>
    </rPh>
    <rPh sb="14" eb="16">
      <t>メンセキ</t>
    </rPh>
    <rPh sb="19" eb="20">
      <t>リツ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</si>
  <si>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【A-2】</t>
    </r>
    <r>
      <rPr>
        <sz val="11"/>
        <color theme="1"/>
        <rFont val="游ゴシック"/>
        <family val="2"/>
        <charset val="128"/>
        <scheme val="minor"/>
      </rPr>
      <t>対象人口に対する利用者割合</t>
    </r>
    <rPh sb="5" eb="7">
      <t>タイショウ</t>
    </rPh>
    <rPh sb="7" eb="9">
      <t>ジンコウ</t>
    </rPh>
    <rPh sb="10" eb="11">
      <t>タイ</t>
    </rPh>
    <rPh sb="13" eb="18">
      <t>リヨウシャワリアイ</t>
    </rPh>
    <phoneticPr fontId="1"/>
  </si>
  <si>
    <t>ha/箇所</t>
    <rPh sb="3" eb="5">
      <t>カショ</t>
    </rPh>
    <phoneticPr fontId="1"/>
  </si>
  <si>
    <t>対象エリア内の検知範囲箇所数</t>
    <rPh sb="0" eb="2">
      <t>タイショウ</t>
    </rPh>
    <rPh sb="5" eb="6">
      <t>ナイ</t>
    </rPh>
    <rPh sb="7" eb="11">
      <t>ケンチハンイ</t>
    </rPh>
    <rPh sb="11" eb="14">
      <t>カショスウ</t>
    </rPh>
    <phoneticPr fontId="1"/>
  </si>
  <si>
    <t>※(計測誤差×2)^2　※検知範囲9箇所相当</t>
    <rPh sb="2" eb="4">
      <t>ケイソク</t>
    </rPh>
    <rPh sb="4" eb="6">
      <t>ゴサ</t>
    </rPh>
    <rPh sb="13" eb="15">
      <t>ケンチ</t>
    </rPh>
    <rPh sb="15" eb="17">
      <t>ハンイ</t>
    </rPh>
    <rPh sb="18" eb="20">
      <t>カショ</t>
    </rPh>
    <rPh sb="20" eb="22">
      <t>ソウトウ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</si>
  <si>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【A-3】</t>
    </r>
    <r>
      <rPr>
        <sz val="11"/>
        <color theme="1"/>
        <rFont val="游ゴシック"/>
        <family val="2"/>
        <charset val="128"/>
        <scheme val="minor"/>
      </rPr>
      <t>刑法犯認知件数の年間減少率</t>
    </r>
    <rPh sb="5" eb="8">
      <t>ケイホウハン</t>
    </rPh>
    <rPh sb="13" eb="15">
      <t>ネンカン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</si>
  <si>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【A-4】</t>
    </r>
    <r>
      <rPr>
        <sz val="11"/>
        <color theme="1"/>
        <rFont val="游ゴシック"/>
        <family val="2"/>
        <charset val="128"/>
        <scheme val="minor"/>
      </rPr>
      <t>高齢者・子どもの捜索時間の減少（1件あたり）</t>
    </r>
    <rPh sb="5" eb="8">
      <t>コウレイシャ</t>
    </rPh>
    <rPh sb="9" eb="10">
      <t>コ</t>
    </rPh>
    <rPh sb="13" eb="15">
      <t>ソウサク</t>
    </rPh>
    <rPh sb="15" eb="17">
      <t>ジカン</t>
    </rPh>
    <rPh sb="18" eb="20">
      <t>ゲンショウ</t>
    </rPh>
    <rPh sb="22" eb="23">
      <t>ケン</t>
    </rPh>
    <phoneticPr fontId="1"/>
  </si>
  <si>
    <t>※参照データなし</t>
    <rPh sb="1" eb="3">
      <t>サンショウ</t>
    </rPh>
    <phoneticPr fontId="1"/>
  </si>
  <si>
    <t>・約4億1100万円（伊丹市ヒアリングより）⇒4億1100万円/1200台=約34万円/箇所
※カメラ購入費のみ</t>
    <rPh sb="1" eb="2">
      <t>ヤク</t>
    </rPh>
    <rPh sb="3" eb="4">
      <t>オク</t>
    </rPh>
    <rPh sb="8" eb="10">
      <t>マンエン</t>
    </rPh>
    <rPh sb="11" eb="14">
      <t>イタミシ</t>
    </rPh>
    <rPh sb="36" eb="37">
      <t>ダイ</t>
    </rPh>
    <rPh sb="38" eb="39">
      <t>ヤク</t>
    </rPh>
    <rPh sb="41" eb="43">
      <t>マンエン</t>
    </rPh>
    <rPh sb="44" eb="46">
      <t>カショ</t>
    </rPh>
    <rPh sb="51" eb="54">
      <t>コウニュウヒ</t>
    </rPh>
    <phoneticPr fontId="1"/>
  </si>
  <si>
    <t>・伊丹市R5.7.31利用者数</t>
    <rPh sb="1" eb="4">
      <t>イタミシ</t>
    </rPh>
    <rPh sb="11" eb="13">
      <t>リヨウ</t>
    </rPh>
    <rPh sb="13" eb="14">
      <t>シャ</t>
    </rPh>
    <rPh sb="14" eb="15">
      <t>スウ</t>
    </rPh>
    <phoneticPr fontId="1"/>
  </si>
  <si>
    <t>・約6,700万円（伊丹市ヒアリングより）⇒6700万円/1000箇所=約7万円/箇所
※ビーコン、見守りソフト（アプリ）開発</t>
    <rPh sb="1" eb="2">
      <t>ヤク</t>
    </rPh>
    <rPh sb="7" eb="9">
      <t>マンエン</t>
    </rPh>
    <rPh sb="10" eb="13">
      <t>イタミシ</t>
    </rPh>
    <rPh sb="26" eb="28">
      <t>マンエン</t>
    </rPh>
    <rPh sb="33" eb="35">
      <t>カショ</t>
    </rPh>
    <rPh sb="36" eb="37">
      <t>ヤク</t>
    </rPh>
    <rPh sb="38" eb="40">
      <t>マンエン</t>
    </rPh>
    <rPh sb="41" eb="43">
      <t>カショ</t>
    </rPh>
    <rPh sb="50" eb="52">
      <t>ミマモ</t>
    </rPh>
    <rPh sb="61" eb="63">
      <t>カイハツ</t>
    </rPh>
    <phoneticPr fontId="1"/>
  </si>
  <si>
    <t>※参考：国土数値情報「土地利用細分メッシュ」における「建物用地」、「道路」、「その他用地」のメッシュ面積</t>
    <rPh sb="4" eb="8">
      <t>コクドスウチ</t>
    </rPh>
    <rPh sb="8" eb="10">
      <t>ジョウホウ</t>
    </rPh>
    <rPh sb="11" eb="15">
      <t>トチリヨウ</t>
    </rPh>
    <rPh sb="15" eb="17">
      <t>サイブン</t>
    </rPh>
    <rPh sb="27" eb="31">
      <t>タテモノヨウチ</t>
    </rPh>
    <rPh sb="34" eb="36">
      <t>ドウロ</t>
    </rPh>
    <rPh sb="41" eb="44">
      <t>タヨウチ</t>
    </rPh>
    <rPh sb="50" eb="52">
      <t>メンセキ</t>
    </rPh>
    <phoneticPr fontId="1"/>
  </si>
  <si>
    <t>万円/年</t>
    <rPh sb="0" eb="2">
      <t>マンエン</t>
    </rPh>
    <rPh sb="3" eb="4">
      <t>ネン</t>
    </rPh>
    <phoneticPr fontId="1"/>
  </si>
  <si>
    <t>・藤枝市ヒアリングより（小中学生が対象）</t>
    <rPh sb="1" eb="4">
      <t>フジエダシ</t>
    </rPh>
    <rPh sb="12" eb="13">
      <t>ショウ</t>
    </rPh>
    <rPh sb="13" eb="16">
      <t>チュウガクセイ</t>
    </rPh>
    <rPh sb="17" eb="19">
      <t>タイショウ</t>
    </rPh>
    <phoneticPr fontId="1"/>
  </si>
  <si>
    <t>※初年度の数値であり、毎年200人程度の新規登録がある</t>
    <rPh sb="1" eb="4">
      <t>ショネンド</t>
    </rPh>
    <rPh sb="5" eb="7">
      <t>スウチ</t>
    </rPh>
    <rPh sb="11" eb="13">
      <t>マイトシ</t>
    </rPh>
    <rPh sb="16" eb="17">
      <t>ニン</t>
    </rPh>
    <rPh sb="17" eb="19">
      <t>テイド</t>
    </rPh>
    <rPh sb="20" eb="22">
      <t>シンキ</t>
    </rPh>
    <rPh sb="22" eb="24">
      <t>トウロク</t>
    </rPh>
    <phoneticPr fontId="1"/>
  </si>
  <si>
    <t>人口</t>
    <rPh sb="0" eb="2">
      <t>ジンコウ</t>
    </rPh>
    <phoneticPr fontId="1"/>
  </si>
  <si>
    <t>人口密度</t>
    <rPh sb="0" eb="4">
      <t>ジンコウミツド</t>
    </rPh>
    <phoneticPr fontId="1"/>
  </si>
  <si>
    <t>人/㎢</t>
    <rPh sb="0" eb="1">
      <t>ニン</t>
    </rPh>
    <phoneticPr fontId="1"/>
  </si>
  <si>
    <t>市域面積</t>
    <rPh sb="0" eb="2">
      <t>シイキ</t>
    </rPh>
    <rPh sb="2" eb="4">
      <t>メンセキ</t>
    </rPh>
    <phoneticPr fontId="1"/>
  </si>
  <si>
    <t>6-9歳人口</t>
    <rPh sb="3" eb="4">
      <t>サイ</t>
    </rPh>
    <rPh sb="4" eb="6">
      <t>ジンコウ</t>
    </rPh>
    <phoneticPr fontId="1"/>
  </si>
  <si>
    <t>検知機千箇所あたり捜索時間の短縮量</t>
    <rPh sb="3" eb="4">
      <t>セン</t>
    </rPh>
    <phoneticPr fontId="1"/>
  </si>
  <si>
    <t>導入にかかる費用</t>
    <phoneticPr fontId="1"/>
  </si>
  <si>
    <t>運用にかかる費用</t>
    <phoneticPr fontId="1"/>
  </si>
  <si>
    <t>カメラの性能により設定</t>
    <rPh sb="4" eb="6">
      <t>セイノウ</t>
    </rPh>
    <rPh sb="9" eb="11">
      <t>セッテイ</t>
    </rPh>
    <phoneticPr fontId="1"/>
  </si>
  <si>
    <t>対象エリア面積を入力</t>
    <rPh sb="0" eb="2">
      <t>タイショウ</t>
    </rPh>
    <rPh sb="5" eb="7">
      <t>メンセキ</t>
    </rPh>
    <rPh sb="8" eb="10">
      <t>ニュウリョク</t>
    </rPh>
    <phoneticPr fontId="1"/>
  </si>
  <si>
    <t>事例自治体の算出例</t>
    <rPh sb="0" eb="5">
      <t>ジレイジチタイ</t>
    </rPh>
    <rPh sb="6" eb="8">
      <t>サンシュツ</t>
    </rPh>
    <rPh sb="8" eb="9">
      <t>レイ</t>
    </rPh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</si>
  <si>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</si>
  <si>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サービス対象エリア面積</t>
    <phoneticPr fontId="1"/>
  </si>
  <si>
    <t>新技術の導入の条件</t>
    <phoneticPr fontId="1"/>
  </si>
  <si>
    <t>新技術の導入効果</t>
    <phoneticPr fontId="1"/>
  </si>
  <si>
    <t>利用想定人数を入力</t>
    <rPh sb="0" eb="4">
      <t>リヨウソウテイ</t>
    </rPh>
    <rPh sb="4" eb="6">
      <t>ニンズウ</t>
    </rPh>
    <rPh sb="7" eb="9">
      <t>ニュウリョク</t>
    </rPh>
    <phoneticPr fontId="1"/>
  </si>
  <si>
    <t>国勢調査、住基台帳等から入力</t>
    <rPh sb="0" eb="4">
      <t>コクセイチョウサ</t>
    </rPh>
    <rPh sb="5" eb="9">
      <t>ジュウキダイチョウ</t>
    </rPh>
    <rPh sb="9" eb="10">
      <t>トウ</t>
    </rPh>
    <rPh sb="12" eb="14">
      <t>ニュウリョク</t>
    </rPh>
    <phoneticPr fontId="1"/>
  </si>
  <si>
    <t>国勢調査、住基台帳等から入力</t>
    <phoneticPr fontId="1"/>
  </si>
  <si>
    <t>実測値又は推計値を入力</t>
    <rPh sb="0" eb="3">
      <t>ジッソクチ</t>
    </rPh>
    <rPh sb="3" eb="4">
      <t>マタ</t>
    </rPh>
    <rPh sb="5" eb="8">
      <t>スイケイチ</t>
    </rPh>
    <rPh sb="9" eb="11">
      <t>ニュウリョク</t>
    </rPh>
    <phoneticPr fontId="1"/>
  </si>
  <si>
    <t>千箇所あたり、刑法犯認知件数の年間減少率</t>
    <phoneticPr fontId="1"/>
  </si>
  <si>
    <t>■犯罪減少率</t>
    <phoneticPr fontId="1"/>
  </si>
  <si>
    <t>%/年/千箇所</t>
    <phoneticPr fontId="1"/>
  </si>
  <si>
    <t>導入台数を入力</t>
    <rPh sb="0" eb="2">
      <t>ドウニュウ</t>
    </rPh>
    <rPh sb="2" eb="4">
      <t>ダイスウ</t>
    </rPh>
    <rPh sb="5" eb="7">
      <t>ニュウリョク</t>
    </rPh>
    <phoneticPr fontId="1"/>
  </si>
  <si>
    <t>%/年/千箇所</t>
    <rPh sb="2" eb="3">
      <t>ネン</t>
    </rPh>
    <rPh sb="4" eb="7">
      <t>センカショ</t>
    </rPh>
    <phoneticPr fontId="1"/>
  </si>
  <si>
    <t>導入実績もしくは予定台数を入力</t>
    <rPh sb="2" eb="4">
      <t>ジッセキ</t>
    </rPh>
    <rPh sb="8" eb="10">
      <t>ヨテイ</t>
    </rPh>
    <rPh sb="10" eb="12">
      <t>ダイスウ</t>
    </rPh>
    <rPh sb="13" eb="15">
      <t>ニュウリョク</t>
    </rPh>
    <phoneticPr fontId="1"/>
  </si>
  <si>
    <t>事例自治体を参考とした導入効果原単位</t>
    <phoneticPr fontId="1"/>
  </si>
  <si>
    <t>性能に応じて設定</t>
    <rPh sb="0" eb="2">
      <t>セイノウ</t>
    </rPh>
    <rPh sb="3" eb="4">
      <t>オウ</t>
    </rPh>
    <rPh sb="6" eb="8">
      <t>セッテイ</t>
    </rPh>
    <phoneticPr fontId="1"/>
  </si>
  <si>
    <t>検知器9箇所相当</t>
    <rPh sb="0" eb="3">
      <t>ケンチキ</t>
    </rPh>
    <rPh sb="4" eb="6">
      <t>カショ</t>
    </rPh>
    <rPh sb="6" eb="8">
      <t>ソウトウ</t>
    </rPh>
    <phoneticPr fontId="1"/>
  </si>
  <si>
    <t>固定式検知器のみで想定</t>
    <rPh sb="0" eb="3">
      <t>コテイシキ</t>
    </rPh>
    <rPh sb="3" eb="6">
      <t>ケンチキ</t>
    </rPh>
    <rPh sb="9" eb="11">
      <t>ソウテイ</t>
    </rPh>
    <phoneticPr fontId="1"/>
  </si>
  <si>
    <t>性能により入力</t>
    <rPh sb="0" eb="2">
      <t>セイノウ</t>
    </rPh>
    <rPh sb="5" eb="7">
      <t>ニュウリョク</t>
    </rPh>
    <phoneticPr fontId="1"/>
  </si>
  <si>
    <t>新技術導入に係る費用（参考）</t>
    <rPh sb="11" eb="13">
      <t>サンコウ</t>
    </rPh>
    <phoneticPr fontId="1"/>
  </si>
  <si>
    <t>新技術導入に係る費用（参考）</t>
    <phoneticPr fontId="1"/>
  </si>
  <si>
    <t>A-1　対象エリアに対する面積カバー率</t>
    <rPh sb="4" eb="6">
      <t>タイショウ</t>
    </rPh>
    <rPh sb="10" eb="11">
      <t>タイ</t>
    </rPh>
    <rPh sb="13" eb="15">
      <t>メンセキ</t>
    </rPh>
    <rPh sb="18" eb="19">
      <t>リツ</t>
    </rPh>
    <phoneticPr fontId="1"/>
  </si>
  <si>
    <t>A-2　対象人口に対する利用者割合（BLEタグ）</t>
    <rPh sb="4" eb="6">
      <t>タイショウ</t>
    </rPh>
    <rPh sb="6" eb="8">
      <t>ジンコウ</t>
    </rPh>
    <rPh sb="9" eb="10">
      <t>タイ</t>
    </rPh>
    <rPh sb="12" eb="15">
      <t>リヨウシャ</t>
    </rPh>
    <rPh sb="15" eb="17">
      <t>ワリアイ</t>
    </rPh>
    <phoneticPr fontId="1"/>
  </si>
  <si>
    <t>A-2　対象人口に対する利用者割合（GPSタグ）</t>
    <rPh sb="4" eb="6">
      <t>タイショウ</t>
    </rPh>
    <rPh sb="6" eb="8">
      <t>ジンコウ</t>
    </rPh>
    <rPh sb="9" eb="10">
      <t>タイ</t>
    </rPh>
    <rPh sb="12" eb="15">
      <t>リヨウシャ</t>
    </rPh>
    <rPh sb="15" eb="17">
      <t>ワリアイ</t>
    </rPh>
    <phoneticPr fontId="1"/>
  </si>
  <si>
    <t>【A-4】高齢者・子どもの捜索時間の減少（BLEタグ）</t>
    <phoneticPr fontId="1"/>
  </si>
  <si>
    <t>【A-4】高齢者・子どもの捜索時間の減少（GPSタグ）</t>
    <phoneticPr fontId="1"/>
  </si>
  <si>
    <t>-</t>
    <phoneticPr fontId="1"/>
  </si>
  <si>
    <t>1小学校区50台を目安に設置</t>
    <rPh sb="1" eb="5">
      <t>ショウガッコウク</t>
    </rPh>
    <rPh sb="7" eb="8">
      <t>ダイ</t>
    </rPh>
    <rPh sb="9" eb="11">
      <t>メヤス</t>
    </rPh>
    <rPh sb="12" eb="14">
      <t>セッチ</t>
    </rPh>
    <phoneticPr fontId="1"/>
  </si>
  <si>
    <t>・1小学校区50台を目安に設置
・カバー範囲は想定値</t>
    <rPh sb="2" eb="6">
      <t>ショウガッコウク</t>
    </rPh>
    <rPh sb="8" eb="9">
      <t>ダイ</t>
    </rPh>
    <rPh sb="10" eb="12">
      <t>メヤス</t>
    </rPh>
    <rPh sb="13" eb="15">
      <t>セッチ</t>
    </rPh>
    <rPh sb="20" eb="22">
      <t>ハンイ</t>
    </rPh>
    <rPh sb="23" eb="25">
      <t>ソウテイ</t>
    </rPh>
    <rPh sb="25" eb="26">
      <t>アタイ</t>
    </rPh>
    <phoneticPr fontId="1"/>
  </si>
  <si>
    <t>事例自治体の実績より※</t>
    <rPh sb="0" eb="5">
      <t>ジレイジチタイ</t>
    </rPh>
    <rPh sb="6" eb="8">
      <t>ジッセキ</t>
    </rPh>
    <phoneticPr fontId="1"/>
  </si>
  <si>
    <t>【A-3】刑法犯認知件数の年間減少率</t>
    <rPh sb="13" eb="15">
      <t>ネンカン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</si>
  <si>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【A-3】</t>
    </r>
    <r>
      <rPr>
        <sz val="11"/>
        <color theme="1"/>
        <rFont val="游ゴシック"/>
        <family val="2"/>
        <charset val="128"/>
        <scheme val="minor"/>
      </rPr>
      <t>刑法犯認知件数の年間減少率</t>
    </r>
    <r>
      <rPr>
        <sz val="11"/>
        <color theme="1"/>
        <rFont val="游ゴシック"/>
        <family val="3"/>
        <charset val="128"/>
        <scheme val="minor"/>
      </rPr>
      <t>（千箇所あたり）</t>
    </r>
    <rPh sb="5" eb="8">
      <t>ケイホウハン</t>
    </rPh>
    <rPh sb="13" eb="15">
      <t>ネンカン</t>
    </rPh>
    <rPh sb="19" eb="22">
      <t>センカショ</t>
    </rPh>
    <phoneticPr fontId="1"/>
  </si>
  <si>
    <t>1m/sを想定</t>
    <rPh sb="5" eb="7">
      <t>ソウテイ</t>
    </rPh>
    <phoneticPr fontId="1"/>
  </si>
  <si>
    <t>㎢</t>
  </si>
  <si>
    <t>令和２年国勢調査</t>
  </si>
  <si>
    <t>令和２年国勢調査</t>
    <phoneticPr fontId="1"/>
  </si>
  <si>
    <t>入力項目　※想定される各種条件を入力してください</t>
    <phoneticPr fontId="1"/>
  </si>
  <si>
    <t>新技術の導入条件</t>
    <rPh sb="0" eb="3">
      <t>シンギジュツ</t>
    </rPh>
    <rPh sb="4" eb="6">
      <t>ドウニュウ</t>
    </rPh>
    <rPh sb="6" eb="8">
      <t>ジョウケン</t>
    </rPh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</si>
  <si>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</si>
  <si>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都市の空間特性・地域における生活の特性</t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</si>
  <si>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</si>
  <si>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</si>
  <si>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万円/台</t>
    <rPh sb="0" eb="2">
      <t>マンエン</t>
    </rPh>
    <rPh sb="3" eb="4">
      <t>ダイ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</si>
  <si>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</si>
  <si>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※注意：原単位は、地域の特性等を考慮せず、事例自治体の実績値のみから算出しているため、あくまで参考値としてご参照ください。</t>
    <phoneticPr fontId="1"/>
  </si>
  <si>
    <t>1小学校区50台を目安に設置しており、市域を基準としたサービス対象エリア面積を算出していないため「ｰ」とする</t>
    <rPh sb="19" eb="21">
      <t>シイキ</t>
    </rPh>
    <rPh sb="22" eb="24">
      <t>キジュン</t>
    </rPh>
    <rPh sb="36" eb="38">
      <t>メンセキ</t>
    </rPh>
    <rPh sb="39" eb="41">
      <t>サンシュツ</t>
    </rPh>
    <phoneticPr fontId="1"/>
  </si>
  <si>
    <t>・カメラ網と一体的に運用（加古川市ヒアリングより）</t>
    <rPh sb="4" eb="5">
      <t>モウ</t>
    </rPh>
    <rPh sb="6" eb="9">
      <t>イッタイテキ</t>
    </rPh>
    <rPh sb="10" eb="12">
      <t>ウンヨウ</t>
    </rPh>
    <rPh sb="13" eb="17">
      <t>カコガワシ</t>
    </rPh>
    <phoneticPr fontId="1"/>
  </si>
  <si>
    <t>・カメラ網と一体的に整備（加古川市ヒアリングより）</t>
    <rPh sb="4" eb="5">
      <t>モウ</t>
    </rPh>
    <rPh sb="6" eb="9">
      <t>イッタイテキ</t>
    </rPh>
    <rPh sb="10" eb="12">
      <t>セイビ</t>
    </rPh>
    <rPh sb="13" eb="17">
      <t>カコガワシ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</si>
</sst>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b/>
      <sz val="16"/>
      <color theme="4" tint="-0.249977111117893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2" fontId="0" fillId="4" borderId="1" xfId="0" applyNumberFormat="1" applyFill="1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38" fontId="0" fillId="0" borderId="2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177" fontId="0" fillId="4" borderId="2" xfId="0" applyNumberForma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7" fontId="11" fillId="4" borderId="2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2" fillId="2" borderId="2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77" fontId="11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left"/>
    </xf>
    <xf numFmtId="0" fontId="0" fillId="7" borderId="0" xfId="0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/>
    </xf>
    <xf numFmtId="0" fontId="0" fillId="5" borderId="0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2" fontId="0" fillId="0" borderId="0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0" fillId="0" borderId="0" xfId="0" applyFill="1" applyBorder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9" borderId="2" xfId="0" applyFont="1" applyFill="1" applyBorder="1">
      <alignment vertical="center"/>
    </xf>
    <xf numFmtId="0" fontId="0" fillId="9" borderId="0" xfId="0" applyFill="1" applyBorder="1" applyAlignment="1">
      <alignment wrapText="1"/>
    </xf>
    <xf numFmtId="0" fontId="2" fillId="9" borderId="3" xfId="0" applyFont="1" applyFill="1" applyBorder="1" applyAlignment="1">
      <alignment horizontal="center" wrapText="1"/>
    </xf>
    <xf numFmtId="0" fontId="2" fillId="5" borderId="2" xfId="0" applyFont="1" applyFill="1" applyBorder="1">
      <alignment vertical="center"/>
    </xf>
    <xf numFmtId="0" fontId="2" fillId="7" borderId="2" xfId="0" applyFont="1" applyFill="1" applyBorder="1">
      <alignment vertical="center"/>
    </xf>
    <xf numFmtId="0" fontId="0" fillId="7" borderId="3" xfId="0" applyFill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0" fillId="4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77" fontId="0" fillId="4" borderId="1" xfId="0" applyNumberFormat="1" applyFill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10" borderId="1" xfId="0" applyFill="1" applyBorder="1">
      <alignment vertical="center"/>
    </xf>
    <xf numFmtId="177" fontId="11" fillId="0" borderId="0" xfId="0" applyNumberFormat="1" applyFont="1" applyFill="1" applyBorder="1" applyAlignment="1">
      <alignment vertical="center" wrapText="1"/>
    </xf>
    <xf numFmtId="0" fontId="2" fillId="5" borderId="4" xfId="0" applyFont="1" applyFill="1" applyBorder="1">
      <alignment vertical="center"/>
    </xf>
    <xf numFmtId="0" fontId="0" fillId="5" borderId="5" xfId="0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wrapText="1"/>
    </xf>
    <xf numFmtId="0" fontId="0" fillId="5" borderId="6" xfId="0" applyFill="1" applyBorder="1" applyAlignment="1">
      <alignment horizontal="center" vertical="center" wrapText="1"/>
    </xf>
    <xf numFmtId="0" fontId="2" fillId="11" borderId="12" xfId="0" applyFont="1" applyFill="1" applyBorder="1">
      <alignment vertical="center"/>
    </xf>
    <xf numFmtId="0" fontId="0" fillId="11" borderId="0" xfId="0" applyFill="1" applyAlignment="1">
      <alignment vertical="center" wrapText="1"/>
    </xf>
    <xf numFmtId="0" fontId="0" fillId="11" borderId="0" xfId="0" applyFill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" fillId="9" borderId="2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38" fontId="11" fillId="0" borderId="2" xfId="1" applyFont="1" applyBorder="1" applyAlignment="1">
      <alignment vertical="center" wrapText="1"/>
    </xf>
    <xf numFmtId="38" fontId="11" fillId="0" borderId="0" xfId="1" applyFont="1" applyBorder="1" applyAlignment="1">
      <alignment vertical="center" wrapText="1"/>
    </xf>
    <xf numFmtId="177" fontId="11" fillId="4" borderId="2" xfId="0" applyNumberFormat="1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38" fontId="15" fillId="0" borderId="2" xfId="1" applyFont="1" applyBorder="1" applyAlignment="1">
      <alignment vertical="center" wrapText="1"/>
    </xf>
    <xf numFmtId="38" fontId="15" fillId="0" borderId="0" xfId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4" fillId="12" borderId="9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11" borderId="9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A00"/>
      <color rgb="FF0000FF"/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1</xdr:row>
      <xdr:rowOff>11207</xdr:rowOff>
    </xdr:from>
    <xdr:to>
      <xdr:col>3</xdr:col>
      <xdr:colOff>308528</xdr:colOff>
      <xdr:row>1</xdr:row>
      <xdr:rowOff>348394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0C2858-65C1-4370-9AE0-9E768495479C}"/>
            </a:ext>
          </a:extLst>
        </xdr:cNvPr>
        <xdr:cNvSpPr/>
      </xdr:nvSpPr>
      <xdr:spPr>
        <a:xfrm>
          <a:off x="235323" y="425825"/>
          <a:ext cx="3692705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4803</xdr:colOff>
      <xdr:row>1</xdr:row>
      <xdr:rowOff>52027</xdr:rowOff>
    </xdr:from>
    <xdr:to>
      <xdr:col>3</xdr:col>
      <xdr:colOff>668718</xdr:colOff>
      <xdr:row>1</xdr:row>
      <xdr:rowOff>389214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5CEBF0C2-8C7C-4EF3-84F7-E502A2852709}"/>
            </a:ext>
          </a:extLst>
        </xdr:cNvPr>
        <xdr:cNvSpPr/>
      </xdr:nvSpPr>
      <xdr:spPr>
        <a:xfrm>
          <a:off x="228921" y="466645"/>
          <a:ext cx="3678297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44824</xdr:rowOff>
    </xdr:from>
    <xdr:to>
      <xdr:col>3</xdr:col>
      <xdr:colOff>719944</xdr:colOff>
      <xdr:row>1</xdr:row>
      <xdr:rowOff>382011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DCEADE89-EE48-4A22-8B7F-8013498E013A}"/>
            </a:ext>
          </a:extLst>
        </xdr:cNvPr>
        <xdr:cNvSpPr/>
      </xdr:nvSpPr>
      <xdr:spPr>
        <a:xfrm>
          <a:off x="224118" y="459442"/>
          <a:ext cx="3678297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54428</xdr:rowOff>
    </xdr:from>
    <xdr:to>
      <xdr:col>5</xdr:col>
      <xdr:colOff>323022</xdr:colOff>
      <xdr:row>1</xdr:row>
      <xdr:rowOff>391615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9F63FA-B391-473C-962C-0A22F5C8D9E4}"/>
            </a:ext>
          </a:extLst>
        </xdr:cNvPr>
        <xdr:cNvSpPr/>
      </xdr:nvSpPr>
      <xdr:spPr>
        <a:xfrm>
          <a:off x="231913" y="476841"/>
          <a:ext cx="5184913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27215</xdr:colOff>
      <xdr:row>1</xdr:row>
      <xdr:rowOff>81644</xdr:rowOff>
    </xdr:from>
    <xdr:to>
      <xdr:col>2</xdr:col>
      <xdr:colOff>3474190</xdr:colOff>
      <xdr:row>1</xdr:row>
      <xdr:rowOff>418831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53165E3-50A1-4761-9D99-B838378DF817}"/>
            </a:ext>
          </a:extLst>
        </xdr:cNvPr>
        <xdr:cNvSpPr/>
      </xdr:nvSpPr>
      <xdr:spPr>
        <a:xfrm>
          <a:off x="258536" y="503465"/>
          <a:ext cx="3678297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54428</xdr:rowOff>
    </xdr:from>
    <xdr:to>
      <xdr:col>3</xdr:col>
      <xdr:colOff>4368</xdr:colOff>
      <xdr:row>1</xdr:row>
      <xdr:rowOff>391615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6A8D5CD-7719-4599-86D4-E87F15506DD6}"/>
            </a:ext>
          </a:extLst>
        </xdr:cNvPr>
        <xdr:cNvSpPr/>
      </xdr:nvSpPr>
      <xdr:spPr>
        <a:xfrm>
          <a:off x="231321" y="476249"/>
          <a:ext cx="3678297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1518-4478-489F-9369-D65838E26379}">
  <sheetPr codeName="Sheet2"/>
  <dimension ref="B1:T38"/>
  <sheetViews>
    <sheetView showGridLines="0" tabSelected="1" zoomScale="70" zoomScaleNormal="70" workbookViewId="0">
      <selection activeCell="O18" sqref="O18"/>
    </sheetView>
  </sheetViews>
  <sheetFormatPr defaultRowHeight="18.75"/>
  <cols>
    <col min="1" max="2" width="3" customWidth="1"/>
    <col min="3" max="3" width="39.25" bestFit="1" customWidth="1"/>
    <col min="4" max="4" width="9" customWidth="1"/>
    <col min="5" max="5" width="9.75" bestFit="1" customWidth="1"/>
    <col min="6" max="6" width="9.125" customWidth="1"/>
    <col min="7" max="7" width="8.625" customWidth="1"/>
    <col min="8" max="8" width="23" customWidth="1"/>
    <col min="9" max="9" width="4.875" customWidth="1"/>
    <col min="10" max="10" width="11" customWidth="1"/>
    <col min="11" max="11" width="19.5" customWidth="1"/>
    <col min="12" max="12" width="6" customWidth="1"/>
    <col min="13" max="13" width="10.75" customWidth="1"/>
    <col min="15" max="15" width="37.125" customWidth="1"/>
    <col min="16" max="16" width="9" customWidth="1"/>
    <col min="17" max="17" width="10.75" customWidth="1"/>
    <col min="19" max="19" width="37.375" customWidth="1"/>
  </cols>
  <sheetData>
    <row r="1" spans="2:20" ht="33">
      <c r="B1" s="1" t="s">
        <v>121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2:20" ht="33.75" thickBot="1">
      <c r="B2" s="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2:20" ht="30.75" thickBot="1">
      <c r="B3" s="131" t="s">
        <v>142</v>
      </c>
      <c r="C3" s="132"/>
      <c r="D3" s="132"/>
      <c r="E3" s="132"/>
      <c r="F3" s="132"/>
      <c r="G3" s="132"/>
      <c r="H3" s="133"/>
      <c r="J3" s="149" t="s">
        <v>120</v>
      </c>
      <c r="K3" s="150"/>
      <c r="L3" s="150"/>
      <c r="M3" s="150"/>
      <c r="N3" s="150"/>
      <c r="O3" s="150"/>
      <c r="P3" s="150"/>
      <c r="Q3" s="150"/>
      <c r="R3" s="150"/>
      <c r="S3" s="151"/>
      <c r="T3" s="21"/>
    </row>
    <row r="4" spans="2:20" ht="30.75" customHeight="1" thickBot="1">
      <c r="B4" s="134" t="s">
        <v>157</v>
      </c>
      <c r="C4" s="135"/>
      <c r="D4" s="135"/>
      <c r="E4" s="135"/>
      <c r="F4" s="135"/>
      <c r="G4" s="135"/>
      <c r="H4" s="136"/>
      <c r="I4" s="2"/>
      <c r="J4" s="143" t="s">
        <v>160</v>
      </c>
      <c r="K4" s="144"/>
      <c r="L4" s="145"/>
      <c r="M4" s="154" t="s">
        <v>7</v>
      </c>
      <c r="N4" s="155"/>
      <c r="O4" s="156"/>
      <c r="P4" s="34"/>
      <c r="Q4" s="154" t="s">
        <v>1</v>
      </c>
      <c r="R4" s="155"/>
      <c r="S4" s="156"/>
      <c r="T4" s="21"/>
    </row>
    <row r="5" spans="2:20" ht="21" customHeight="1">
      <c r="B5" s="113" t="s">
        <v>159</v>
      </c>
      <c r="C5" s="75"/>
      <c r="D5" s="75"/>
      <c r="E5" s="75"/>
      <c r="F5" s="99"/>
      <c r="G5" s="99"/>
      <c r="H5" s="76" t="s">
        <v>0</v>
      </c>
      <c r="I5" s="24"/>
      <c r="J5" s="146"/>
      <c r="K5" s="147"/>
      <c r="L5" s="148"/>
      <c r="M5" s="4"/>
      <c r="N5" s="22"/>
      <c r="O5" s="5" t="s">
        <v>0</v>
      </c>
      <c r="P5" s="35"/>
      <c r="Q5" s="4"/>
      <c r="R5" s="22"/>
      <c r="S5" s="5" t="s">
        <v>0</v>
      </c>
      <c r="T5" s="21"/>
    </row>
    <row r="6" spans="2:20" ht="3" customHeight="1">
      <c r="B6" s="43"/>
      <c r="C6" s="30"/>
      <c r="D6" s="30"/>
      <c r="E6" s="30"/>
      <c r="F6" s="30"/>
      <c r="G6" s="30"/>
      <c r="H6" s="6"/>
      <c r="I6" s="24"/>
      <c r="J6" s="53"/>
      <c r="K6" s="30"/>
      <c r="L6" s="30"/>
      <c r="M6" s="4"/>
      <c r="N6" s="22"/>
      <c r="O6" s="6"/>
      <c r="P6" s="39"/>
      <c r="Q6" s="4"/>
      <c r="R6" s="22"/>
      <c r="S6" s="6"/>
      <c r="T6" s="21"/>
    </row>
    <row r="7" spans="2:20">
      <c r="B7" s="44"/>
      <c r="C7" s="27"/>
      <c r="D7" s="27"/>
      <c r="E7" s="27"/>
      <c r="G7" s="27"/>
      <c r="H7" s="47"/>
      <c r="I7" s="24"/>
      <c r="J7" s="4"/>
      <c r="K7" s="22"/>
      <c r="L7" s="22"/>
      <c r="M7" s="4"/>
      <c r="N7" s="22"/>
      <c r="O7" s="7"/>
      <c r="P7" s="36"/>
      <c r="Q7" s="4"/>
      <c r="R7" s="22"/>
      <c r="S7" s="7"/>
      <c r="T7" s="21"/>
    </row>
    <row r="8" spans="2:20" ht="46.5" customHeight="1">
      <c r="B8" s="44"/>
      <c r="C8" s="27" t="s">
        <v>90</v>
      </c>
      <c r="D8" s="55">
        <v>2000</v>
      </c>
      <c r="E8" s="27" t="s">
        <v>45</v>
      </c>
      <c r="G8" s="27"/>
      <c r="H8" s="47" t="s">
        <v>119</v>
      </c>
      <c r="I8" s="24"/>
      <c r="J8" s="137" t="s">
        <v>122</v>
      </c>
      <c r="K8" s="138"/>
      <c r="L8" s="139"/>
      <c r="M8" s="8">
        <v>2234</v>
      </c>
      <c r="N8" s="22" t="s">
        <v>45</v>
      </c>
      <c r="O8" s="7" t="s">
        <v>106</v>
      </c>
      <c r="P8" s="36"/>
      <c r="Q8" s="116" t="s">
        <v>147</v>
      </c>
      <c r="R8" s="32" t="s">
        <v>45</v>
      </c>
      <c r="S8" s="130" t="s">
        <v>166</v>
      </c>
      <c r="T8" s="21"/>
    </row>
    <row r="9" spans="2:20">
      <c r="B9" s="45"/>
      <c r="C9" s="27"/>
      <c r="D9" s="27"/>
      <c r="E9" s="27"/>
      <c r="G9" s="27"/>
      <c r="H9" s="47"/>
      <c r="I9" s="24"/>
      <c r="J9" s="4"/>
      <c r="K9" s="22"/>
      <c r="L9" s="22"/>
      <c r="M9" s="4"/>
      <c r="N9" s="22"/>
      <c r="O9" s="7"/>
      <c r="P9" s="36"/>
      <c r="Q9" s="19"/>
      <c r="R9" s="32"/>
      <c r="S9" s="115"/>
      <c r="T9" s="21"/>
    </row>
    <row r="10" spans="2:20">
      <c r="B10" s="61" t="s">
        <v>158</v>
      </c>
      <c r="C10" s="62"/>
      <c r="D10" s="62"/>
      <c r="E10" s="62"/>
      <c r="F10" s="62"/>
      <c r="G10" s="62"/>
      <c r="H10" s="63"/>
      <c r="I10" s="24"/>
      <c r="J10" s="140" t="s">
        <v>123</v>
      </c>
      <c r="K10" s="141"/>
      <c r="L10" s="142"/>
      <c r="M10" s="4"/>
      <c r="N10" s="22"/>
      <c r="O10" s="7"/>
      <c r="P10" s="36"/>
      <c r="Q10" s="19"/>
      <c r="R10" s="32"/>
      <c r="S10" s="115"/>
      <c r="T10" s="21"/>
    </row>
    <row r="11" spans="2:20" ht="3.6" customHeight="1">
      <c r="B11" s="43"/>
      <c r="C11" s="30"/>
      <c r="D11" s="30"/>
      <c r="E11" s="30"/>
      <c r="F11" s="30"/>
      <c r="G11" s="30"/>
      <c r="H11" s="6"/>
      <c r="I11" s="24"/>
      <c r="J11" s="53"/>
      <c r="K11" s="30"/>
      <c r="L11" s="30"/>
      <c r="M11" s="4"/>
      <c r="N11" s="22"/>
      <c r="O11" s="7"/>
      <c r="P11" s="36"/>
      <c r="Q11" s="19"/>
      <c r="R11" s="32"/>
      <c r="S11" s="115"/>
      <c r="T11" s="21"/>
    </row>
    <row r="12" spans="2:20">
      <c r="B12" s="44"/>
      <c r="C12" s="27"/>
      <c r="D12" s="48"/>
      <c r="E12" s="48"/>
      <c r="G12" s="27"/>
      <c r="H12" s="47"/>
      <c r="I12" s="24"/>
      <c r="J12" s="4"/>
      <c r="K12" s="22"/>
      <c r="L12" s="22"/>
      <c r="M12" s="9"/>
      <c r="N12" s="10"/>
      <c r="O12" s="7"/>
      <c r="P12" s="36"/>
      <c r="Q12" s="117"/>
      <c r="R12" s="118"/>
      <c r="S12" s="115"/>
      <c r="T12" s="21"/>
    </row>
    <row r="13" spans="2:20" ht="31.5" customHeight="1">
      <c r="B13" s="45"/>
      <c r="C13" s="27" t="s">
        <v>3</v>
      </c>
      <c r="D13" s="55">
        <v>1500</v>
      </c>
      <c r="E13" s="27" t="s">
        <v>4</v>
      </c>
      <c r="G13" s="27"/>
      <c r="H13" s="47" t="s">
        <v>132</v>
      </c>
      <c r="I13" s="24"/>
      <c r="J13" s="137" t="s">
        <v>3</v>
      </c>
      <c r="K13" s="138"/>
      <c r="L13" s="139"/>
      <c r="M13" s="8">
        <v>1200</v>
      </c>
      <c r="N13" s="22" t="s">
        <v>4</v>
      </c>
      <c r="O13" s="7" t="s">
        <v>38</v>
      </c>
      <c r="P13" s="36"/>
      <c r="Q13" s="23">
        <v>1475</v>
      </c>
      <c r="R13" s="32" t="s">
        <v>4</v>
      </c>
      <c r="S13" s="115" t="s">
        <v>29</v>
      </c>
      <c r="T13" s="21"/>
    </row>
    <row r="14" spans="2:20" ht="31.5" customHeight="1">
      <c r="B14" s="45"/>
      <c r="C14" s="27" t="s">
        <v>5</v>
      </c>
      <c r="D14" s="56">
        <v>0.25</v>
      </c>
      <c r="E14" s="49" t="s">
        <v>45</v>
      </c>
      <c r="G14" s="49"/>
      <c r="H14" s="50" t="s">
        <v>118</v>
      </c>
      <c r="I14" s="24"/>
      <c r="J14" s="137" t="s">
        <v>5</v>
      </c>
      <c r="K14" s="138"/>
      <c r="L14" s="139"/>
      <c r="M14" s="23">
        <v>0.25</v>
      </c>
      <c r="N14" s="32" t="s">
        <v>45</v>
      </c>
      <c r="O14" s="115" t="s">
        <v>149</v>
      </c>
      <c r="P14" s="37"/>
      <c r="Q14" s="116" t="s">
        <v>147</v>
      </c>
      <c r="R14" s="32" t="s">
        <v>45</v>
      </c>
      <c r="S14" s="115" t="s">
        <v>148</v>
      </c>
      <c r="T14" s="21"/>
    </row>
    <row r="15" spans="2:20">
      <c r="B15" s="45"/>
      <c r="C15" s="27"/>
      <c r="D15" s="49"/>
      <c r="E15" s="49"/>
      <c r="G15" s="49"/>
      <c r="H15" s="50"/>
      <c r="I15" s="24"/>
      <c r="J15" s="4"/>
      <c r="K15" s="22"/>
      <c r="L15" s="22"/>
      <c r="M15" s="19"/>
      <c r="N15" s="32"/>
      <c r="O15" s="115"/>
      <c r="P15" s="37"/>
      <c r="Q15" s="19"/>
      <c r="R15" s="32"/>
      <c r="S15" s="115"/>
      <c r="T15" s="21"/>
    </row>
    <row r="16" spans="2:20" ht="18.75" customHeight="1">
      <c r="B16" s="57" t="s">
        <v>8</v>
      </c>
      <c r="C16" s="58"/>
      <c r="D16" s="59"/>
      <c r="E16" s="59"/>
      <c r="F16" s="59"/>
      <c r="G16" s="59"/>
      <c r="H16" s="60"/>
      <c r="I16" s="24"/>
      <c r="J16" s="140" t="s">
        <v>124</v>
      </c>
      <c r="K16" s="141"/>
      <c r="L16" s="142"/>
      <c r="M16" s="19"/>
      <c r="N16" s="32"/>
      <c r="O16" s="115"/>
      <c r="P16" s="37"/>
      <c r="Q16" s="19"/>
      <c r="R16" s="32"/>
      <c r="S16" s="115"/>
      <c r="T16" s="21"/>
    </row>
    <row r="17" spans="2:20" ht="3.6" customHeight="1">
      <c r="B17" s="43"/>
      <c r="C17" s="30"/>
      <c r="D17" s="51"/>
      <c r="E17" s="51"/>
      <c r="F17" s="51"/>
      <c r="G17" s="51"/>
      <c r="H17" s="52"/>
      <c r="I17" s="24"/>
      <c r="J17" s="53"/>
      <c r="K17" s="30"/>
      <c r="L17" s="30"/>
      <c r="M17" s="19"/>
      <c r="N17" s="32"/>
      <c r="O17" s="115"/>
      <c r="P17" s="37"/>
      <c r="Q17" s="19"/>
      <c r="R17" s="32"/>
      <c r="S17" s="115"/>
      <c r="T17" s="21"/>
    </row>
    <row r="18" spans="2:20">
      <c r="B18" s="45"/>
      <c r="C18" s="27"/>
      <c r="D18" s="49"/>
      <c r="E18" s="49"/>
      <c r="G18" s="49"/>
      <c r="H18" s="50"/>
      <c r="I18" s="24"/>
      <c r="J18" s="4"/>
      <c r="K18" s="22"/>
      <c r="L18" s="22"/>
      <c r="M18" s="19"/>
      <c r="N18" s="32"/>
      <c r="O18" s="115"/>
      <c r="P18" s="37"/>
      <c r="Q18" s="19"/>
      <c r="R18" s="32"/>
      <c r="S18" s="115"/>
      <c r="T18" s="21"/>
    </row>
    <row r="19" spans="2:20" ht="34.5" customHeight="1">
      <c r="B19" s="45"/>
      <c r="C19" s="46" t="s">
        <v>95</v>
      </c>
      <c r="D19" s="54">
        <f>ROUND(D13*D14/D8*100,1)</f>
        <v>18.8</v>
      </c>
      <c r="E19" s="49" t="s">
        <v>10</v>
      </c>
      <c r="G19" s="49"/>
      <c r="H19" s="50"/>
      <c r="I19" s="25"/>
      <c r="J19" s="157" t="s">
        <v>95</v>
      </c>
      <c r="K19" s="158"/>
      <c r="L19" s="159"/>
      <c r="M19" s="20">
        <f>ROUND(M13*M14/M8*100,1)</f>
        <v>13.4</v>
      </c>
      <c r="N19" s="32" t="s">
        <v>10</v>
      </c>
      <c r="O19" s="115"/>
      <c r="P19" s="37"/>
      <c r="Q19" s="119" t="s">
        <v>147</v>
      </c>
      <c r="R19" s="32" t="s">
        <v>10</v>
      </c>
      <c r="S19" s="115"/>
      <c r="T19" s="21"/>
    </row>
    <row r="20" spans="2:20" ht="34.5" customHeight="1">
      <c r="B20" s="45"/>
      <c r="C20" s="27" t="s">
        <v>47</v>
      </c>
      <c r="D20" s="54">
        <f>ROUND(D19/D13*1000,1)</f>
        <v>12.5</v>
      </c>
      <c r="E20" s="49" t="s">
        <v>46</v>
      </c>
      <c r="G20" s="49"/>
      <c r="H20" s="50"/>
      <c r="I20" s="24"/>
      <c r="J20" s="137" t="s">
        <v>47</v>
      </c>
      <c r="K20" s="138"/>
      <c r="L20" s="139"/>
      <c r="M20" s="20">
        <f>ROUND(M19/M13*1000,1)</f>
        <v>11.2</v>
      </c>
      <c r="N20" s="32" t="s">
        <v>46</v>
      </c>
      <c r="O20" s="115"/>
      <c r="P20" s="37"/>
      <c r="Q20" s="119" t="s">
        <v>147</v>
      </c>
      <c r="R20" s="32" t="s">
        <v>46</v>
      </c>
      <c r="S20" s="115"/>
      <c r="T20" s="21"/>
    </row>
    <row r="21" spans="2:20">
      <c r="B21" s="45"/>
      <c r="C21" s="27"/>
      <c r="D21" s="94"/>
      <c r="E21" s="49"/>
      <c r="G21" s="49"/>
      <c r="H21" s="50"/>
      <c r="I21" s="24"/>
      <c r="J21" s="4"/>
      <c r="K21" s="22"/>
      <c r="L21" s="22"/>
      <c r="M21" s="19"/>
      <c r="N21" s="32"/>
      <c r="O21" s="115"/>
      <c r="P21" s="36"/>
      <c r="Q21" s="19"/>
      <c r="R21" s="32"/>
      <c r="S21" s="115"/>
      <c r="T21" s="21"/>
    </row>
    <row r="22" spans="2:20">
      <c r="B22" s="45"/>
      <c r="C22" s="27"/>
      <c r="D22" s="27"/>
      <c r="E22" s="27"/>
      <c r="G22" s="27"/>
      <c r="H22" s="47"/>
      <c r="I22" s="24"/>
      <c r="J22" s="4"/>
      <c r="K22" s="22"/>
      <c r="L22" s="22"/>
      <c r="M22" s="19"/>
      <c r="N22" s="32"/>
      <c r="O22" s="115"/>
      <c r="P22" s="36"/>
      <c r="Q22" s="4"/>
      <c r="R22" s="22"/>
      <c r="S22" s="7"/>
      <c r="T22" s="21"/>
    </row>
    <row r="23" spans="2:20" ht="19.5" thickBot="1">
      <c r="B23" s="95" t="s">
        <v>162</v>
      </c>
      <c r="C23" s="96"/>
      <c r="D23" s="96"/>
      <c r="E23" s="97"/>
      <c r="F23" s="96"/>
      <c r="G23" s="97"/>
      <c r="H23" s="100"/>
      <c r="I23" s="98"/>
      <c r="J23" s="140" t="s">
        <v>140</v>
      </c>
      <c r="K23" s="141"/>
      <c r="L23" s="142"/>
      <c r="M23" s="19"/>
      <c r="N23" s="32"/>
      <c r="O23" s="115"/>
      <c r="P23" s="36"/>
      <c r="Q23" s="4"/>
      <c r="R23" s="22"/>
      <c r="S23" s="7"/>
      <c r="T23" s="21"/>
    </row>
    <row r="24" spans="2:20" ht="3" customHeight="1">
      <c r="B24" s="101"/>
      <c r="C24" s="102"/>
      <c r="D24" s="102"/>
      <c r="E24" s="103"/>
      <c r="F24" s="102"/>
      <c r="G24" s="103"/>
      <c r="H24" s="103"/>
      <c r="I24" s="24"/>
      <c r="J24" s="53"/>
      <c r="K24" s="30"/>
      <c r="L24" s="30"/>
      <c r="M24" s="19"/>
      <c r="N24" s="32"/>
      <c r="O24" s="115"/>
      <c r="P24" s="36"/>
      <c r="Q24" s="4"/>
      <c r="R24" s="22"/>
      <c r="S24" s="7"/>
      <c r="T24" s="21"/>
    </row>
    <row r="25" spans="2:20">
      <c r="B25" s="104"/>
      <c r="C25" s="2"/>
      <c r="D25" s="2"/>
      <c r="E25" s="105"/>
      <c r="F25" s="2"/>
      <c r="G25" s="105"/>
      <c r="H25" s="106"/>
      <c r="I25" s="24"/>
      <c r="J25" s="4"/>
      <c r="K25" s="22"/>
      <c r="L25" s="22"/>
      <c r="M25" s="19"/>
      <c r="N25" s="32"/>
      <c r="O25" s="115"/>
      <c r="P25" s="36"/>
      <c r="Q25" s="4"/>
      <c r="R25" s="22"/>
      <c r="S25" s="7"/>
      <c r="T25" s="21"/>
    </row>
    <row r="26" spans="2:20" ht="85.5" customHeight="1">
      <c r="B26" s="104"/>
      <c r="C26" s="2" t="s">
        <v>11</v>
      </c>
      <c r="D26" s="107">
        <f>M26</f>
        <v>34</v>
      </c>
      <c r="E26" s="108" t="s">
        <v>52</v>
      </c>
      <c r="F26" s="107">
        <f>Q26</f>
        <v>36</v>
      </c>
      <c r="G26" s="105" t="s">
        <v>163</v>
      </c>
      <c r="H26" s="106"/>
      <c r="I26" s="24"/>
      <c r="J26" s="137" t="s">
        <v>116</v>
      </c>
      <c r="K26" s="138"/>
      <c r="L26" s="139"/>
      <c r="M26" s="23">
        <v>34</v>
      </c>
      <c r="N26" s="32" t="s">
        <v>24</v>
      </c>
      <c r="O26" s="115" t="s">
        <v>103</v>
      </c>
      <c r="P26" s="38"/>
      <c r="Q26" s="8">
        <v>36</v>
      </c>
      <c r="R26" s="22" t="s">
        <v>24</v>
      </c>
      <c r="S26" s="7" t="s">
        <v>30</v>
      </c>
      <c r="T26" s="21"/>
    </row>
    <row r="27" spans="2:20" ht="85.5" customHeight="1">
      <c r="B27" s="104"/>
      <c r="C27" s="2" t="s">
        <v>12</v>
      </c>
      <c r="D27" s="107">
        <f>M27</f>
        <v>3</v>
      </c>
      <c r="E27" s="108" t="s">
        <v>52</v>
      </c>
      <c r="F27" s="107">
        <f>Q27</f>
        <v>4</v>
      </c>
      <c r="G27" s="105" t="s">
        <v>164</v>
      </c>
      <c r="H27" s="106"/>
      <c r="I27" s="2"/>
      <c r="J27" s="137" t="s">
        <v>117</v>
      </c>
      <c r="K27" s="138"/>
      <c r="L27" s="139"/>
      <c r="M27" s="8">
        <v>3</v>
      </c>
      <c r="N27" s="22" t="s">
        <v>25</v>
      </c>
      <c r="O27" s="7" t="s">
        <v>55</v>
      </c>
      <c r="P27" s="36"/>
      <c r="Q27" s="8">
        <v>4</v>
      </c>
      <c r="R27" s="22" t="s">
        <v>25</v>
      </c>
      <c r="S27" s="7" t="s">
        <v>31</v>
      </c>
      <c r="T27" s="21"/>
    </row>
    <row r="28" spans="2:20" ht="26.25" customHeight="1" thickBot="1">
      <c r="B28" s="109"/>
      <c r="C28" s="110"/>
      <c r="D28" s="110"/>
      <c r="E28" s="111"/>
      <c r="F28" s="110"/>
      <c r="G28" s="111"/>
      <c r="H28" s="112"/>
      <c r="I28" s="2"/>
      <c r="J28" s="140" t="s">
        <v>161</v>
      </c>
      <c r="K28" s="141"/>
      <c r="L28" s="141"/>
      <c r="M28" s="4"/>
      <c r="N28" s="22"/>
      <c r="O28" s="7"/>
      <c r="P28" s="22"/>
      <c r="Q28" s="4"/>
      <c r="R28" s="22"/>
      <c r="S28" s="7"/>
      <c r="T28" s="21"/>
    </row>
    <row r="29" spans="2:20" ht="3" customHeight="1">
      <c r="C29" s="2"/>
      <c r="D29" s="2"/>
      <c r="E29" s="2"/>
      <c r="F29" s="2"/>
      <c r="G29" s="2"/>
      <c r="H29" s="2"/>
      <c r="I29" s="2"/>
      <c r="J29" s="53"/>
      <c r="K29" s="30"/>
      <c r="L29" s="30"/>
      <c r="M29" s="4"/>
      <c r="N29" s="22"/>
      <c r="O29" s="7"/>
      <c r="P29" s="22"/>
      <c r="Q29" s="4"/>
      <c r="R29" s="22"/>
      <c r="S29" s="7"/>
      <c r="T29" s="21"/>
    </row>
    <row r="30" spans="2:20" ht="30.75" customHeight="1">
      <c r="C30" s="2"/>
      <c r="D30" s="2"/>
      <c r="E30" s="2"/>
      <c r="F30" s="2"/>
      <c r="G30" s="2"/>
      <c r="H30" s="2"/>
      <c r="I30" s="2"/>
      <c r="J30" s="137" t="s">
        <v>110</v>
      </c>
      <c r="K30" s="138"/>
      <c r="L30" s="138"/>
      <c r="M30" s="9">
        <v>198138</v>
      </c>
      <c r="N30" s="22" t="s">
        <v>6</v>
      </c>
      <c r="O30" s="7" t="s">
        <v>156</v>
      </c>
      <c r="P30" s="22"/>
      <c r="Q30" s="9">
        <v>260878</v>
      </c>
      <c r="R30" s="22" t="s">
        <v>6</v>
      </c>
      <c r="S30" s="7" t="s">
        <v>155</v>
      </c>
      <c r="T30" s="21"/>
    </row>
    <row r="31" spans="2:20" ht="30.75" customHeight="1">
      <c r="C31" s="2"/>
      <c r="D31" s="2"/>
      <c r="E31" s="2"/>
      <c r="F31" s="2"/>
      <c r="G31" s="2"/>
      <c r="H31" s="2"/>
      <c r="I31" s="2"/>
      <c r="J31" s="137" t="s">
        <v>111</v>
      </c>
      <c r="K31" s="138"/>
      <c r="L31" s="138"/>
      <c r="M31" s="4">
        <v>7925.5</v>
      </c>
      <c r="N31" s="22" t="s">
        <v>112</v>
      </c>
      <c r="O31" s="7"/>
      <c r="P31" s="22"/>
      <c r="Q31" s="4">
        <v>1883.9</v>
      </c>
      <c r="R31" s="22" t="s">
        <v>112</v>
      </c>
      <c r="S31" s="7"/>
      <c r="T31" s="21"/>
    </row>
    <row r="32" spans="2:20" ht="30.75" customHeight="1">
      <c r="C32" s="2"/>
      <c r="D32" s="2"/>
      <c r="E32" s="2"/>
      <c r="F32" s="2"/>
      <c r="G32" s="2"/>
      <c r="H32" s="2"/>
      <c r="I32" s="2"/>
      <c r="J32" s="137" t="s">
        <v>113</v>
      </c>
      <c r="K32" s="138"/>
      <c r="L32" s="138"/>
      <c r="M32" s="4">
        <v>25</v>
      </c>
      <c r="N32" s="22" t="s">
        <v>154</v>
      </c>
      <c r="O32" s="7"/>
      <c r="P32" s="22"/>
      <c r="Q32" s="4">
        <v>138.47999999999999</v>
      </c>
      <c r="R32" s="22" t="s">
        <v>154</v>
      </c>
      <c r="S32" s="7"/>
      <c r="T32" s="21"/>
    </row>
    <row r="33" spans="3:20" ht="30.75" customHeight="1">
      <c r="C33" s="2"/>
      <c r="D33" s="2"/>
      <c r="E33" s="2"/>
      <c r="F33" s="2"/>
      <c r="G33" s="2"/>
      <c r="H33" s="2"/>
      <c r="I33" s="2"/>
      <c r="J33" s="137" t="s">
        <v>13</v>
      </c>
      <c r="K33" s="138"/>
      <c r="L33" s="138"/>
      <c r="M33" s="9">
        <v>51476</v>
      </c>
      <c r="N33" s="22" t="s">
        <v>6</v>
      </c>
      <c r="O33" s="7"/>
      <c r="P33" s="22"/>
      <c r="Q33" s="9">
        <v>72332</v>
      </c>
      <c r="R33" s="22" t="s">
        <v>6</v>
      </c>
      <c r="S33" s="7"/>
      <c r="T33" s="21"/>
    </row>
    <row r="34" spans="3:20" ht="30.75" customHeight="1" thickBot="1">
      <c r="C34" s="2"/>
      <c r="D34" s="2"/>
      <c r="E34" s="2"/>
      <c r="F34" s="2"/>
      <c r="G34" s="2"/>
      <c r="H34" s="2"/>
      <c r="I34" s="2"/>
      <c r="J34" s="152" t="s">
        <v>114</v>
      </c>
      <c r="K34" s="153"/>
      <c r="L34" s="153"/>
      <c r="M34" s="41">
        <v>7367</v>
      </c>
      <c r="N34" s="13" t="s">
        <v>6</v>
      </c>
      <c r="O34" s="14"/>
      <c r="P34" s="13"/>
      <c r="Q34" s="41">
        <v>9113</v>
      </c>
      <c r="R34" s="13" t="s">
        <v>6</v>
      </c>
      <c r="S34" s="14"/>
      <c r="T34" s="21"/>
    </row>
    <row r="35" spans="3:20">
      <c r="C35" s="2"/>
      <c r="D35" s="2"/>
      <c r="E35" s="2"/>
      <c r="F35" s="2"/>
      <c r="G35" s="2"/>
      <c r="H35" s="2"/>
      <c r="I35" s="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1"/>
    </row>
    <row r="36" spans="3:20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3:20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3:20">
      <c r="C38" s="2"/>
      <c r="D38" s="2"/>
      <c r="E38" s="2"/>
      <c r="F38" s="2"/>
      <c r="G38" s="2"/>
      <c r="H38" s="2"/>
    </row>
  </sheetData>
  <mergeCells count="22">
    <mergeCell ref="J28:L28"/>
    <mergeCell ref="J3:S3"/>
    <mergeCell ref="J34:L34"/>
    <mergeCell ref="J33:L33"/>
    <mergeCell ref="J32:L32"/>
    <mergeCell ref="J31:L31"/>
    <mergeCell ref="J30:L30"/>
    <mergeCell ref="Q4:S4"/>
    <mergeCell ref="M4:O4"/>
    <mergeCell ref="J26:L26"/>
    <mergeCell ref="J27:L27"/>
    <mergeCell ref="J23:L23"/>
    <mergeCell ref="J16:L16"/>
    <mergeCell ref="J19:L19"/>
    <mergeCell ref="B3:H3"/>
    <mergeCell ref="B4:H4"/>
    <mergeCell ref="J20:L20"/>
    <mergeCell ref="J8:L8"/>
    <mergeCell ref="J13:L13"/>
    <mergeCell ref="J14:L14"/>
    <mergeCell ref="J10:L10"/>
    <mergeCell ref="J4:L5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6565-B513-4A17-BD68-0856C94365DD}">
  <sheetPr codeName="Sheet3"/>
  <dimension ref="B1:V37"/>
  <sheetViews>
    <sheetView showGridLines="0" zoomScale="70" zoomScaleNormal="70" workbookViewId="0">
      <selection activeCell="U10" sqref="U10"/>
    </sheetView>
  </sheetViews>
  <sheetFormatPr defaultRowHeight="18.75"/>
  <cols>
    <col min="1" max="2" width="3" customWidth="1"/>
    <col min="3" max="3" width="36.625" customWidth="1"/>
    <col min="4" max="4" width="9.5" customWidth="1"/>
    <col min="6" max="6" width="9.375" customWidth="1"/>
    <col min="7" max="7" width="10.125" customWidth="1"/>
    <col min="8" max="8" width="19.25" customWidth="1"/>
    <col min="9" max="9" width="4.25" customWidth="1"/>
    <col min="10" max="10" width="33.25" customWidth="1"/>
    <col min="11" max="11" width="10.75" customWidth="1"/>
    <col min="13" max="13" width="37.5" customWidth="1"/>
    <col min="14" max="14" width="3.375" customWidth="1"/>
    <col min="15" max="15" width="10.75" customWidth="1"/>
    <col min="17" max="17" width="40" customWidth="1"/>
    <col min="18" max="18" width="4.25" customWidth="1"/>
    <col min="19" max="19" width="10.75" customWidth="1"/>
    <col min="21" max="21" width="40.5" customWidth="1"/>
    <col min="22" max="22" width="9.125" customWidth="1"/>
  </cols>
  <sheetData>
    <row r="1" spans="2:22" ht="33">
      <c r="B1" s="1" t="s">
        <v>121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2:22" ht="38.25" customHeight="1" thickBot="1"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22" ht="30.75" customHeight="1" thickBot="1">
      <c r="B3" s="160" t="s">
        <v>143</v>
      </c>
      <c r="C3" s="161"/>
      <c r="D3" s="161"/>
      <c r="E3" s="161"/>
      <c r="F3" s="161"/>
      <c r="G3" s="161"/>
      <c r="H3" s="162"/>
      <c r="J3" s="149" t="s">
        <v>120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1"/>
      <c r="V3" s="21"/>
    </row>
    <row r="4" spans="2:22" ht="27" customHeight="1" thickBot="1">
      <c r="B4" s="134" t="s">
        <v>157</v>
      </c>
      <c r="C4" s="135"/>
      <c r="D4" s="135"/>
      <c r="E4" s="135"/>
      <c r="F4" s="135"/>
      <c r="G4" s="135"/>
      <c r="H4" s="136"/>
      <c r="I4" s="29"/>
      <c r="J4" s="163" t="s">
        <v>160</v>
      </c>
      <c r="K4" s="154" t="s">
        <v>1</v>
      </c>
      <c r="L4" s="155"/>
      <c r="M4" s="156"/>
      <c r="N4" s="33"/>
      <c r="O4" s="154" t="s">
        <v>7</v>
      </c>
      <c r="P4" s="155"/>
      <c r="Q4" s="156"/>
      <c r="R4" s="33"/>
      <c r="S4" s="154" t="s">
        <v>42</v>
      </c>
      <c r="T4" s="155"/>
      <c r="U4" s="156"/>
      <c r="V4" s="91"/>
    </row>
    <row r="5" spans="2:22" ht="21" customHeight="1">
      <c r="B5" s="113" t="s">
        <v>159</v>
      </c>
      <c r="C5" s="75"/>
      <c r="D5" s="75"/>
      <c r="E5" s="75"/>
      <c r="F5" s="99"/>
      <c r="G5" s="99"/>
      <c r="H5" s="76" t="s">
        <v>0</v>
      </c>
      <c r="I5" s="29"/>
      <c r="J5" s="164"/>
      <c r="K5" s="67"/>
      <c r="L5" s="68"/>
      <c r="M5" s="69" t="s">
        <v>0</v>
      </c>
      <c r="N5" s="68"/>
      <c r="O5" s="67"/>
      <c r="P5" s="68"/>
      <c r="Q5" s="69" t="s">
        <v>0</v>
      </c>
      <c r="R5" s="68"/>
      <c r="S5" s="67"/>
      <c r="T5" s="68"/>
      <c r="U5" s="69" t="s">
        <v>0</v>
      </c>
      <c r="V5" s="91"/>
    </row>
    <row r="6" spans="2:22" ht="3" customHeight="1">
      <c r="B6" s="43"/>
      <c r="C6" s="30"/>
      <c r="D6" s="30"/>
      <c r="E6" s="30"/>
      <c r="F6" s="30"/>
      <c r="G6" s="30"/>
      <c r="H6" s="6"/>
      <c r="I6" s="27"/>
      <c r="J6" s="53"/>
      <c r="K6" s="4"/>
      <c r="L6" s="22"/>
      <c r="M6" s="6"/>
      <c r="N6" s="22"/>
      <c r="O6" s="4"/>
      <c r="P6" s="22"/>
      <c r="Q6" s="6"/>
      <c r="R6" s="22"/>
      <c r="S6" s="4"/>
      <c r="T6" s="22"/>
      <c r="U6" s="6"/>
      <c r="V6" s="21"/>
    </row>
    <row r="7" spans="2:22">
      <c r="B7" s="44"/>
      <c r="C7" s="27"/>
      <c r="D7" s="27"/>
      <c r="E7" s="27"/>
      <c r="G7" s="27"/>
      <c r="H7" s="47"/>
      <c r="I7" s="22"/>
      <c r="J7" s="4"/>
      <c r="K7" s="4"/>
      <c r="L7" s="22"/>
      <c r="M7" s="7"/>
      <c r="N7" s="22"/>
      <c r="O7" s="4"/>
      <c r="P7" s="22"/>
      <c r="Q7" s="7"/>
      <c r="R7" s="22"/>
      <c r="S7" s="4"/>
      <c r="T7" s="22"/>
      <c r="U7" s="7"/>
      <c r="V7" s="21"/>
    </row>
    <row r="8" spans="2:22" ht="50.25" customHeight="1">
      <c r="B8" s="44"/>
      <c r="C8" s="27" t="s">
        <v>13</v>
      </c>
      <c r="D8" s="55">
        <v>72332</v>
      </c>
      <c r="E8" s="27" t="s">
        <v>6</v>
      </c>
      <c r="G8" s="27"/>
      <c r="H8" s="47" t="s">
        <v>126</v>
      </c>
      <c r="I8" s="22"/>
      <c r="J8" s="4" t="s">
        <v>13</v>
      </c>
      <c r="K8" s="8">
        <v>72332</v>
      </c>
      <c r="L8" s="22" t="s">
        <v>6</v>
      </c>
      <c r="M8" s="7" t="s">
        <v>28</v>
      </c>
      <c r="N8" s="22"/>
      <c r="O8" s="8">
        <v>51476</v>
      </c>
      <c r="P8" s="22" t="s">
        <v>6</v>
      </c>
      <c r="Q8" s="7" t="s">
        <v>28</v>
      </c>
      <c r="R8" s="22"/>
      <c r="S8" s="8">
        <v>37325</v>
      </c>
      <c r="T8" s="22" t="s">
        <v>6</v>
      </c>
      <c r="U8" s="7" t="s">
        <v>28</v>
      </c>
      <c r="V8" s="21"/>
    </row>
    <row r="9" spans="2:22" ht="56.25">
      <c r="B9" s="44"/>
      <c r="C9" s="27" t="s">
        <v>14</v>
      </c>
      <c r="D9" s="66">
        <f>ROUND(D8/5,0)</f>
        <v>14466</v>
      </c>
      <c r="E9" s="27" t="s">
        <v>6</v>
      </c>
      <c r="G9" s="27"/>
      <c r="H9" s="47" t="s">
        <v>128</v>
      </c>
      <c r="I9" s="22"/>
      <c r="J9" s="4" t="s">
        <v>14</v>
      </c>
      <c r="K9" s="15">
        <f>ROUND(K8/5,0)</f>
        <v>14466</v>
      </c>
      <c r="L9" s="22" t="s">
        <v>6</v>
      </c>
      <c r="M9" s="7" t="s">
        <v>16</v>
      </c>
      <c r="N9" s="22"/>
      <c r="O9" s="15">
        <f>ROUND(O8/5,0)</f>
        <v>10295</v>
      </c>
      <c r="P9" s="22" t="s">
        <v>6</v>
      </c>
      <c r="Q9" s="7" t="s">
        <v>16</v>
      </c>
      <c r="R9" s="22"/>
      <c r="S9" s="15">
        <f>ROUND(S8/5,0)</f>
        <v>7465</v>
      </c>
      <c r="T9" s="22" t="s">
        <v>6</v>
      </c>
      <c r="U9" s="7" t="s">
        <v>16</v>
      </c>
      <c r="V9" s="22"/>
    </row>
    <row r="10" spans="2:22" ht="56.25">
      <c r="B10" s="45"/>
      <c r="C10" s="27" t="s">
        <v>15</v>
      </c>
      <c r="D10" s="55">
        <v>9113</v>
      </c>
      <c r="E10" s="27" t="s">
        <v>6</v>
      </c>
      <c r="H10" s="47" t="s">
        <v>127</v>
      </c>
      <c r="I10" s="22"/>
      <c r="J10" s="4" t="s">
        <v>15</v>
      </c>
      <c r="K10" s="8">
        <v>9113</v>
      </c>
      <c r="L10" s="22" t="s">
        <v>6</v>
      </c>
      <c r="M10" s="7" t="s">
        <v>34</v>
      </c>
      <c r="N10" s="22"/>
      <c r="O10" s="8">
        <v>7367</v>
      </c>
      <c r="P10" s="22" t="s">
        <v>6</v>
      </c>
      <c r="Q10" s="7" t="s">
        <v>35</v>
      </c>
      <c r="R10" s="22"/>
      <c r="S10" s="8">
        <v>3902</v>
      </c>
      <c r="T10" s="22" t="s">
        <v>6</v>
      </c>
      <c r="U10" s="7" t="s">
        <v>35</v>
      </c>
      <c r="V10" s="22"/>
    </row>
    <row r="11" spans="2:22">
      <c r="B11" s="45"/>
      <c r="C11" s="27"/>
      <c r="D11" s="27"/>
      <c r="E11" s="27"/>
      <c r="H11" s="47"/>
      <c r="I11" s="22"/>
      <c r="J11" s="4"/>
      <c r="K11" s="4"/>
      <c r="L11" s="22"/>
      <c r="M11" s="7"/>
      <c r="N11" s="22"/>
      <c r="O11" s="4"/>
      <c r="P11" s="22"/>
      <c r="Q11" s="7"/>
      <c r="R11" s="22"/>
      <c r="S11" s="4"/>
      <c r="T11" s="22"/>
      <c r="U11" s="7"/>
      <c r="V11" s="21"/>
    </row>
    <row r="12" spans="2:22">
      <c r="B12" s="45"/>
      <c r="C12" s="27"/>
      <c r="D12" s="27"/>
      <c r="E12" s="27"/>
      <c r="H12" s="47"/>
      <c r="I12" s="22"/>
      <c r="J12" s="4"/>
      <c r="K12" s="4"/>
      <c r="L12" s="22"/>
      <c r="M12" s="7"/>
      <c r="N12" s="22"/>
      <c r="O12" s="4"/>
      <c r="P12" s="22"/>
      <c r="Q12" s="7"/>
      <c r="R12" s="22"/>
      <c r="S12" s="4"/>
      <c r="T12" s="22"/>
      <c r="U12" s="7"/>
      <c r="V12" s="21"/>
    </row>
    <row r="13" spans="2:22">
      <c r="B13" s="61" t="s">
        <v>158</v>
      </c>
      <c r="C13" s="62"/>
      <c r="D13" s="62"/>
      <c r="E13" s="62"/>
      <c r="F13" s="62"/>
      <c r="G13" s="62"/>
      <c r="H13" s="63"/>
      <c r="I13" s="22"/>
      <c r="J13" s="85" t="s">
        <v>123</v>
      </c>
      <c r="K13" s="4"/>
      <c r="L13" s="22"/>
      <c r="M13" s="7"/>
      <c r="N13" s="22"/>
      <c r="O13" s="19"/>
      <c r="P13" s="32"/>
      <c r="Q13" s="115"/>
      <c r="R13" s="32"/>
      <c r="S13" s="19"/>
      <c r="T13" s="32"/>
      <c r="U13" s="115"/>
      <c r="V13" s="21"/>
    </row>
    <row r="14" spans="2:22" ht="3.6" customHeight="1">
      <c r="B14" s="43"/>
      <c r="C14" s="30"/>
      <c r="D14" s="30"/>
      <c r="E14" s="30"/>
      <c r="F14" s="30"/>
      <c r="G14" s="30"/>
      <c r="H14" s="6"/>
      <c r="I14" s="22"/>
      <c r="J14" s="53"/>
      <c r="K14" s="4"/>
      <c r="L14" s="22"/>
      <c r="M14" s="7"/>
      <c r="N14" s="22"/>
      <c r="O14" s="19"/>
      <c r="P14" s="32"/>
      <c r="Q14" s="115"/>
      <c r="R14" s="32"/>
      <c r="S14" s="19"/>
      <c r="T14" s="32"/>
      <c r="U14" s="115"/>
      <c r="V14" s="21"/>
    </row>
    <row r="15" spans="2:22">
      <c r="B15" s="44"/>
      <c r="C15" s="27"/>
      <c r="D15" s="48"/>
      <c r="E15" s="48"/>
      <c r="G15" s="49"/>
      <c r="H15" s="47"/>
      <c r="I15" s="22"/>
      <c r="J15" s="4"/>
      <c r="K15" s="9"/>
      <c r="L15" s="10"/>
      <c r="M15" s="7"/>
      <c r="N15" s="22"/>
      <c r="O15" s="117"/>
      <c r="P15" s="118"/>
      <c r="Q15" s="115"/>
      <c r="R15" s="32"/>
      <c r="S15" s="117"/>
      <c r="T15" s="118"/>
      <c r="U15" s="115"/>
      <c r="V15" s="21"/>
    </row>
    <row r="16" spans="2:22" ht="43.5" customHeight="1">
      <c r="B16" s="45"/>
      <c r="C16" s="27" t="s">
        <v>17</v>
      </c>
      <c r="D16" s="55">
        <v>2076</v>
      </c>
      <c r="E16" s="27" t="s">
        <v>6</v>
      </c>
      <c r="H16" s="47" t="s">
        <v>125</v>
      </c>
      <c r="I16" s="22"/>
      <c r="J16" s="4" t="s">
        <v>17</v>
      </c>
      <c r="K16" s="8">
        <v>2076</v>
      </c>
      <c r="L16" s="22" t="s">
        <v>6</v>
      </c>
      <c r="M16" s="7" t="s">
        <v>32</v>
      </c>
      <c r="N16" s="22"/>
      <c r="O16" s="23">
        <v>6371</v>
      </c>
      <c r="P16" s="32" t="s">
        <v>6</v>
      </c>
      <c r="Q16" s="115" t="s">
        <v>104</v>
      </c>
      <c r="R16" s="32"/>
      <c r="S16" s="23">
        <v>1000</v>
      </c>
      <c r="T16" s="32" t="s">
        <v>6</v>
      </c>
      <c r="U16" s="115" t="s">
        <v>43</v>
      </c>
      <c r="V16" s="21"/>
    </row>
    <row r="17" spans="2:22">
      <c r="B17" s="45"/>
      <c r="C17" s="27"/>
      <c r="D17" s="27"/>
      <c r="E17" s="27"/>
      <c r="H17" s="47"/>
      <c r="I17" s="22"/>
      <c r="J17" s="4"/>
      <c r="K17" s="4"/>
      <c r="L17" s="22"/>
      <c r="M17" s="7"/>
      <c r="N17" s="22"/>
      <c r="O17" s="19"/>
      <c r="P17" s="32"/>
      <c r="Q17" s="115"/>
      <c r="R17" s="32"/>
      <c r="S17" s="19"/>
      <c r="T17" s="32"/>
      <c r="U17" s="115"/>
      <c r="V17" s="21"/>
    </row>
    <row r="18" spans="2:22">
      <c r="B18" s="57" t="s">
        <v>8</v>
      </c>
      <c r="C18" s="58"/>
      <c r="D18" s="59"/>
      <c r="E18" s="59"/>
      <c r="F18" s="59"/>
      <c r="G18" s="59"/>
      <c r="H18" s="60"/>
      <c r="I18" s="22"/>
      <c r="J18" s="85" t="s">
        <v>124</v>
      </c>
      <c r="K18" s="4"/>
      <c r="L18" s="22"/>
      <c r="M18" s="7"/>
      <c r="N18" s="22"/>
      <c r="O18" s="19"/>
      <c r="P18" s="32"/>
      <c r="Q18" s="115"/>
      <c r="R18" s="32"/>
      <c r="S18" s="19"/>
      <c r="T18" s="32"/>
      <c r="U18" s="115"/>
      <c r="V18" s="21"/>
    </row>
    <row r="19" spans="2:22" ht="3.6" customHeight="1">
      <c r="B19" s="43"/>
      <c r="C19" s="30"/>
      <c r="D19" s="51"/>
      <c r="E19" s="51"/>
      <c r="F19" s="51"/>
      <c r="G19" s="51"/>
      <c r="H19" s="52"/>
      <c r="I19" s="22"/>
      <c r="J19" s="53"/>
      <c r="K19" s="4"/>
      <c r="L19" s="22"/>
      <c r="M19" s="7"/>
      <c r="N19" s="22"/>
      <c r="O19" s="19"/>
      <c r="P19" s="32"/>
      <c r="Q19" s="115"/>
      <c r="R19" s="32"/>
      <c r="S19" s="19"/>
      <c r="T19" s="32"/>
      <c r="U19" s="115"/>
      <c r="V19" s="21"/>
    </row>
    <row r="20" spans="2:22">
      <c r="B20" s="45"/>
      <c r="C20" s="27"/>
      <c r="D20" s="27"/>
      <c r="E20" s="27"/>
      <c r="G20" s="49"/>
      <c r="H20" s="47"/>
      <c r="I20" s="22"/>
      <c r="J20" s="4"/>
      <c r="K20" s="4"/>
      <c r="L20" s="22"/>
      <c r="M20" s="7"/>
      <c r="N20" s="22"/>
      <c r="O20" s="19"/>
      <c r="P20" s="32"/>
      <c r="Q20" s="115"/>
      <c r="R20" s="32"/>
      <c r="S20" s="19"/>
      <c r="T20" s="32"/>
      <c r="U20" s="115"/>
      <c r="V20" s="21"/>
    </row>
    <row r="21" spans="2:22" ht="47.25" customHeight="1">
      <c r="B21" s="45"/>
      <c r="C21" s="46" t="s">
        <v>96</v>
      </c>
      <c r="D21" s="65">
        <f>ROUND(D16/(D9+D10)*100,2)</f>
        <v>8.8000000000000007</v>
      </c>
      <c r="E21" s="27" t="s">
        <v>10</v>
      </c>
      <c r="G21" s="49"/>
      <c r="H21" s="47"/>
      <c r="I21" s="22"/>
      <c r="J21" s="84" t="s">
        <v>96</v>
      </c>
      <c r="K21" s="16">
        <f>ROUND(K16/(K9+K10)*100,2)</f>
        <v>8.8000000000000007</v>
      </c>
      <c r="L21" s="22" t="s">
        <v>10</v>
      </c>
      <c r="M21" s="7"/>
      <c r="N21" s="22"/>
      <c r="O21" s="120">
        <f>ROUND(O16/(O9+O10)*100,2)</f>
        <v>36.07</v>
      </c>
      <c r="P21" s="32" t="s">
        <v>10</v>
      </c>
      <c r="Q21" s="115"/>
      <c r="R21" s="32"/>
      <c r="S21" s="120">
        <f>ROUND(S16/(S9+S10)*100,2)</f>
        <v>8.8000000000000007</v>
      </c>
      <c r="T21" s="32" t="s">
        <v>10</v>
      </c>
      <c r="U21" s="115"/>
      <c r="V21" s="21"/>
    </row>
    <row r="22" spans="2:22" ht="47.25" customHeight="1">
      <c r="B22" s="45"/>
      <c r="C22" s="27" t="s">
        <v>49</v>
      </c>
      <c r="D22" s="65">
        <f>ROUND(D21/D16*1000,2)</f>
        <v>4.24</v>
      </c>
      <c r="E22" s="27" t="s">
        <v>48</v>
      </c>
      <c r="G22" s="27"/>
      <c r="H22" s="47"/>
      <c r="I22" s="22"/>
      <c r="J22" s="4" t="s">
        <v>49</v>
      </c>
      <c r="K22" s="16">
        <f>ROUND(K21/K16*1000,2)</f>
        <v>4.24</v>
      </c>
      <c r="L22" s="22" t="s">
        <v>48</v>
      </c>
      <c r="M22" s="7"/>
      <c r="N22" s="22"/>
      <c r="O22" s="121">
        <f>ROUND(O21/O16*1000,2)</f>
        <v>5.66</v>
      </c>
      <c r="P22" s="32" t="s">
        <v>48</v>
      </c>
      <c r="Q22" s="115"/>
      <c r="R22" s="32"/>
      <c r="S22" s="120">
        <f>ROUND(S21/S16*1000,2)</f>
        <v>8.8000000000000007</v>
      </c>
      <c r="T22" s="32" t="s">
        <v>48</v>
      </c>
      <c r="U22" s="115"/>
      <c r="V22" s="21"/>
    </row>
    <row r="23" spans="2:22" ht="19.5" customHeight="1">
      <c r="B23" s="45"/>
      <c r="C23" s="27"/>
      <c r="D23" s="64"/>
      <c r="E23" s="27"/>
      <c r="F23" s="70"/>
      <c r="G23" s="27"/>
      <c r="H23" s="47"/>
      <c r="I23" s="22"/>
      <c r="J23" s="4"/>
      <c r="K23" s="4"/>
      <c r="L23" s="22"/>
      <c r="M23" s="7"/>
      <c r="N23" s="22"/>
      <c r="O23" s="19"/>
      <c r="P23" s="32"/>
      <c r="Q23" s="115"/>
      <c r="R23" s="32"/>
      <c r="S23" s="19" t="s">
        <v>51</v>
      </c>
      <c r="T23" s="32"/>
      <c r="U23" s="115"/>
      <c r="V23" s="21"/>
    </row>
    <row r="24" spans="2:22">
      <c r="B24" s="45"/>
      <c r="C24" s="27"/>
      <c r="D24" s="27"/>
      <c r="E24" s="27"/>
      <c r="F24" s="70"/>
      <c r="G24" s="27"/>
      <c r="H24" s="47"/>
      <c r="I24" s="22"/>
      <c r="J24" s="4"/>
      <c r="K24" s="4"/>
      <c r="L24" s="22"/>
      <c r="M24" s="7"/>
      <c r="N24" s="22"/>
      <c r="O24" s="19"/>
      <c r="P24" s="32"/>
      <c r="Q24" s="115"/>
      <c r="R24" s="32"/>
      <c r="S24" s="121">
        <f>ROUND(AVERAGE(K22,O22,S22),2)</f>
        <v>6.23</v>
      </c>
      <c r="T24" s="32" t="s">
        <v>48</v>
      </c>
      <c r="U24" s="115"/>
      <c r="V24" s="21"/>
    </row>
    <row r="25" spans="2:22" ht="19.5" thickBot="1">
      <c r="B25" s="95" t="s">
        <v>162</v>
      </c>
      <c r="C25" s="96"/>
      <c r="D25" s="96"/>
      <c r="E25" s="97"/>
      <c r="F25" s="96"/>
      <c r="G25" s="97"/>
      <c r="H25" s="100"/>
      <c r="I25" s="22"/>
      <c r="J25" s="85" t="s">
        <v>141</v>
      </c>
      <c r="K25" s="4"/>
      <c r="L25" s="22"/>
      <c r="M25" s="7"/>
      <c r="N25" s="22"/>
      <c r="O25" s="19"/>
      <c r="P25" s="32"/>
      <c r="Q25" s="115"/>
      <c r="R25" s="32"/>
      <c r="S25" s="19"/>
      <c r="T25" s="32"/>
      <c r="U25" s="115"/>
      <c r="V25" s="22"/>
    </row>
    <row r="26" spans="2:22" ht="3" customHeight="1">
      <c r="B26" s="101"/>
      <c r="C26" s="102"/>
      <c r="D26" s="102"/>
      <c r="E26" s="103"/>
      <c r="F26" s="102"/>
      <c r="G26" s="103"/>
      <c r="H26" s="103"/>
      <c r="I26" s="22"/>
      <c r="J26" s="43"/>
      <c r="K26" s="4"/>
      <c r="L26" s="22"/>
      <c r="M26" s="7"/>
      <c r="N26" s="22"/>
      <c r="O26" s="19"/>
      <c r="P26" s="32"/>
      <c r="Q26" s="115"/>
      <c r="R26" s="32"/>
      <c r="S26" s="19"/>
      <c r="T26" s="32"/>
      <c r="U26" s="115"/>
      <c r="V26" s="22"/>
    </row>
    <row r="27" spans="2:22">
      <c r="B27" s="104"/>
      <c r="C27" s="2"/>
      <c r="D27" s="2"/>
      <c r="E27" s="105"/>
      <c r="F27" s="2"/>
      <c r="G27" s="105"/>
      <c r="H27" s="106"/>
      <c r="I27" s="22"/>
      <c r="J27" s="4"/>
      <c r="K27" s="4"/>
      <c r="L27" s="22"/>
      <c r="M27" s="7"/>
      <c r="N27" s="22"/>
      <c r="O27" s="19"/>
      <c r="P27" s="32"/>
      <c r="Q27" s="115"/>
      <c r="R27" s="32"/>
      <c r="S27" s="19"/>
      <c r="T27" s="32"/>
      <c r="U27" s="115"/>
      <c r="V27" s="21"/>
    </row>
    <row r="28" spans="2:22" ht="63.75" customHeight="1">
      <c r="B28" s="104"/>
      <c r="C28" s="2" t="s">
        <v>11</v>
      </c>
      <c r="D28" s="107">
        <f>O28</f>
        <v>7</v>
      </c>
      <c r="E28" s="108" t="s">
        <v>52</v>
      </c>
      <c r="F28" s="107">
        <f>K28</f>
        <v>36</v>
      </c>
      <c r="G28" s="105" t="s">
        <v>163</v>
      </c>
      <c r="H28" s="106"/>
      <c r="I28" s="27"/>
      <c r="J28" s="4" t="s">
        <v>11</v>
      </c>
      <c r="K28" s="8">
        <v>36</v>
      </c>
      <c r="L28" s="22" t="s">
        <v>24</v>
      </c>
      <c r="M28" s="7" t="s">
        <v>33</v>
      </c>
      <c r="N28" s="22"/>
      <c r="O28" s="23">
        <v>7</v>
      </c>
      <c r="P28" s="32" t="s">
        <v>24</v>
      </c>
      <c r="Q28" s="115" t="s">
        <v>105</v>
      </c>
      <c r="R28" s="32"/>
      <c r="S28" s="23">
        <v>7</v>
      </c>
      <c r="T28" s="32" t="s">
        <v>24</v>
      </c>
      <c r="U28" s="115" t="s">
        <v>61</v>
      </c>
      <c r="V28" s="22"/>
    </row>
    <row r="29" spans="2:22" ht="69" customHeight="1">
      <c r="B29" s="104"/>
      <c r="C29" s="2" t="s">
        <v>12</v>
      </c>
      <c r="D29" s="107">
        <f>O29</f>
        <v>3</v>
      </c>
      <c r="E29" s="108" t="s">
        <v>52</v>
      </c>
      <c r="F29" s="107">
        <f>S29</f>
        <v>360</v>
      </c>
      <c r="G29" s="105" t="s">
        <v>164</v>
      </c>
      <c r="H29" s="106"/>
      <c r="I29" s="27"/>
      <c r="J29" s="4" t="s">
        <v>12</v>
      </c>
      <c r="K29" s="8">
        <v>4</v>
      </c>
      <c r="L29" s="22" t="s">
        <v>25</v>
      </c>
      <c r="M29" s="7" t="s">
        <v>33</v>
      </c>
      <c r="N29" s="22"/>
      <c r="O29" s="23">
        <v>3</v>
      </c>
      <c r="P29" s="32" t="s">
        <v>25</v>
      </c>
      <c r="Q29" s="115" t="s">
        <v>56</v>
      </c>
      <c r="R29" s="32"/>
      <c r="S29" s="23">
        <f>30*12</f>
        <v>360</v>
      </c>
      <c r="T29" s="32" t="s">
        <v>107</v>
      </c>
      <c r="U29" s="115" t="s">
        <v>62</v>
      </c>
      <c r="V29" s="22"/>
    </row>
    <row r="30" spans="2:22" ht="26.25" customHeight="1" thickBot="1">
      <c r="B30" s="109"/>
      <c r="C30" s="110"/>
      <c r="D30" s="110"/>
      <c r="E30" s="111"/>
      <c r="F30" s="110"/>
      <c r="G30" s="111"/>
      <c r="H30" s="112"/>
      <c r="I30" s="2"/>
      <c r="J30" s="85" t="s">
        <v>161</v>
      </c>
      <c r="K30" s="4"/>
      <c r="L30" s="22"/>
      <c r="M30" s="7"/>
      <c r="N30" s="22"/>
      <c r="O30" s="19"/>
      <c r="P30" s="32"/>
      <c r="Q30" s="115"/>
      <c r="R30" s="122"/>
      <c r="S30" s="19"/>
      <c r="T30" s="32"/>
      <c r="U30" s="115"/>
      <c r="V30" s="21"/>
    </row>
    <row r="31" spans="2:22" ht="3" customHeight="1">
      <c r="C31" s="2"/>
      <c r="D31" s="2"/>
      <c r="E31" s="2"/>
      <c r="F31" s="2"/>
      <c r="G31" s="2"/>
      <c r="H31" s="2"/>
      <c r="I31" s="2"/>
      <c r="J31" s="53"/>
      <c r="K31" s="4"/>
      <c r="L31" s="22"/>
      <c r="M31" s="7"/>
      <c r="N31" s="22"/>
      <c r="O31" s="4"/>
      <c r="P31" s="22"/>
      <c r="Q31" s="7"/>
      <c r="R31" s="21"/>
      <c r="S31" s="4"/>
      <c r="T31" s="22"/>
      <c r="U31" s="7"/>
      <c r="V31" s="21"/>
    </row>
    <row r="32" spans="2:22" ht="30.75" customHeight="1">
      <c r="C32" s="2"/>
      <c r="D32" s="2"/>
      <c r="E32" s="2"/>
      <c r="F32" s="2"/>
      <c r="G32" s="2"/>
      <c r="H32" s="2"/>
      <c r="I32" s="2"/>
      <c r="J32" s="4" t="s">
        <v>110</v>
      </c>
      <c r="K32" s="9">
        <v>260878</v>
      </c>
      <c r="L32" s="22" t="s">
        <v>6</v>
      </c>
      <c r="M32" s="7" t="s">
        <v>156</v>
      </c>
      <c r="N32" s="22"/>
      <c r="O32" s="9">
        <v>198138</v>
      </c>
      <c r="P32" s="22" t="s">
        <v>6</v>
      </c>
      <c r="Q32" s="7" t="s">
        <v>155</v>
      </c>
      <c r="R32" s="21"/>
      <c r="S32" s="9">
        <v>115938</v>
      </c>
      <c r="T32" s="22" t="s">
        <v>6</v>
      </c>
      <c r="U32" s="7" t="s">
        <v>155</v>
      </c>
      <c r="V32" s="21"/>
    </row>
    <row r="33" spans="3:22" ht="30.75" customHeight="1">
      <c r="C33" s="2"/>
      <c r="D33" s="2"/>
      <c r="E33" s="2"/>
      <c r="F33" s="2"/>
      <c r="G33" s="2"/>
      <c r="H33" s="2"/>
      <c r="I33" s="2"/>
      <c r="J33" s="4" t="s">
        <v>111</v>
      </c>
      <c r="K33" s="4">
        <v>1883.9</v>
      </c>
      <c r="L33" s="22" t="s">
        <v>112</v>
      </c>
      <c r="M33" s="7"/>
      <c r="N33" s="22"/>
      <c r="O33" s="4">
        <v>7925.5</v>
      </c>
      <c r="P33" s="22" t="s">
        <v>112</v>
      </c>
      <c r="Q33" s="7"/>
      <c r="R33" s="21"/>
      <c r="S33" s="4">
        <v>494.4</v>
      </c>
      <c r="T33" s="22" t="s">
        <v>112</v>
      </c>
      <c r="U33" s="7"/>
      <c r="V33" s="21"/>
    </row>
    <row r="34" spans="3:22" ht="30.75" customHeight="1">
      <c r="C34" s="2"/>
      <c r="D34" s="2"/>
      <c r="E34" s="2"/>
      <c r="F34" s="2"/>
      <c r="G34" s="2"/>
      <c r="H34" s="2"/>
      <c r="I34" s="2"/>
      <c r="J34" s="4" t="s">
        <v>113</v>
      </c>
      <c r="K34" s="4">
        <v>138.47999999999999</v>
      </c>
      <c r="L34" s="22" t="s">
        <v>154</v>
      </c>
      <c r="M34" s="7"/>
      <c r="N34" s="22"/>
      <c r="O34" s="4">
        <v>25</v>
      </c>
      <c r="P34" s="22" t="s">
        <v>154</v>
      </c>
      <c r="Q34" s="7"/>
      <c r="R34" s="21"/>
      <c r="S34" s="4">
        <v>234.5</v>
      </c>
      <c r="T34" s="22" t="s">
        <v>154</v>
      </c>
      <c r="U34" s="7"/>
      <c r="V34" s="21"/>
    </row>
    <row r="35" spans="3:22" ht="30.75" customHeight="1">
      <c r="C35" s="2"/>
      <c r="D35" s="2"/>
      <c r="E35" s="2"/>
      <c r="F35" s="2"/>
      <c r="G35" s="2"/>
      <c r="H35" s="2"/>
      <c r="I35" s="2"/>
      <c r="J35" s="4" t="s">
        <v>13</v>
      </c>
      <c r="K35" s="9">
        <v>72332</v>
      </c>
      <c r="L35" s="22" t="s">
        <v>6</v>
      </c>
      <c r="M35" s="7"/>
      <c r="N35" s="22"/>
      <c r="O35" s="9">
        <v>51476</v>
      </c>
      <c r="P35" s="22" t="s">
        <v>6</v>
      </c>
      <c r="Q35" s="7"/>
      <c r="R35" s="21"/>
      <c r="S35" s="9">
        <v>37325</v>
      </c>
      <c r="T35" s="22" t="s">
        <v>6</v>
      </c>
      <c r="U35" s="7"/>
      <c r="V35" s="21"/>
    </row>
    <row r="36" spans="3:22" ht="30.75" customHeight="1" thickBot="1">
      <c r="C36" s="2"/>
      <c r="D36" s="2"/>
      <c r="E36" s="2"/>
      <c r="F36" s="2"/>
      <c r="G36" s="2"/>
      <c r="H36" s="2"/>
      <c r="I36" s="2"/>
      <c r="J36" s="40" t="s">
        <v>114</v>
      </c>
      <c r="K36" s="41">
        <v>9113</v>
      </c>
      <c r="L36" s="13" t="s">
        <v>6</v>
      </c>
      <c r="M36" s="14"/>
      <c r="N36" s="13"/>
      <c r="O36" s="41">
        <v>7367</v>
      </c>
      <c r="P36" s="13" t="s">
        <v>6</v>
      </c>
      <c r="Q36" s="14"/>
      <c r="R36" s="92"/>
      <c r="S36" s="41">
        <v>3902</v>
      </c>
      <c r="T36" s="13" t="s">
        <v>6</v>
      </c>
      <c r="U36" s="14"/>
      <c r="V36" s="21"/>
    </row>
    <row r="37" spans="3:22">
      <c r="C37" s="2"/>
      <c r="D37" s="2"/>
      <c r="E37" s="2"/>
      <c r="F37" s="2"/>
      <c r="G37" s="2"/>
      <c r="H37" s="2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</sheetData>
  <mergeCells count="7">
    <mergeCell ref="J3:U3"/>
    <mergeCell ref="K4:M4"/>
    <mergeCell ref="O4:Q4"/>
    <mergeCell ref="S4:U4"/>
    <mergeCell ref="B3:H3"/>
    <mergeCell ref="B4:H4"/>
    <mergeCell ref="J4:J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D833-34DE-4AB9-A671-4C2AD8E423B5}">
  <sheetPr codeName="Sheet4"/>
  <dimension ref="B1:R37"/>
  <sheetViews>
    <sheetView showGridLines="0" zoomScale="70" zoomScaleNormal="70" workbookViewId="0">
      <selection activeCell="Q29" sqref="Q29"/>
    </sheetView>
  </sheetViews>
  <sheetFormatPr defaultRowHeight="18.75"/>
  <cols>
    <col min="1" max="2" width="3" customWidth="1"/>
    <col min="3" max="3" width="32.625" customWidth="1"/>
    <col min="4" max="4" width="9.625" customWidth="1"/>
    <col min="5" max="5" width="7.875" customWidth="1"/>
    <col min="6" max="6" width="10.625" customWidth="1"/>
    <col min="7" max="7" width="11" customWidth="1"/>
    <col min="8" max="8" width="23.25" customWidth="1"/>
    <col min="9" max="9" width="4.5" customWidth="1"/>
    <col min="10" max="10" width="32.375" customWidth="1"/>
    <col min="11" max="11" width="10.75" customWidth="1"/>
    <col min="13" max="13" width="35.75" customWidth="1"/>
    <col min="14" max="14" width="3.875" customWidth="1"/>
    <col min="15" max="15" width="10.75" customWidth="1"/>
    <col min="17" max="17" width="42" customWidth="1"/>
  </cols>
  <sheetData>
    <row r="1" spans="2:18" ht="33">
      <c r="B1" s="1" t="s">
        <v>121</v>
      </c>
      <c r="J1" s="21"/>
      <c r="K1" s="21"/>
      <c r="L1" s="21"/>
      <c r="M1" s="21"/>
      <c r="N1" s="21"/>
      <c r="O1" s="21"/>
      <c r="P1" s="21"/>
      <c r="Q1" s="21"/>
      <c r="R1" s="21"/>
    </row>
    <row r="2" spans="2:18" ht="39.75" customHeight="1" thickBot="1">
      <c r="J2" s="89"/>
      <c r="K2" s="21"/>
      <c r="L2" s="21"/>
      <c r="M2" s="21"/>
      <c r="N2" s="21"/>
      <c r="O2" s="21"/>
      <c r="P2" s="21"/>
      <c r="Q2" s="21"/>
      <c r="R2" s="21"/>
    </row>
    <row r="3" spans="2:18" ht="30.75" thickBot="1">
      <c r="B3" s="160" t="s">
        <v>144</v>
      </c>
      <c r="C3" s="161"/>
      <c r="D3" s="161"/>
      <c r="E3" s="161"/>
      <c r="F3" s="161"/>
      <c r="G3" s="161"/>
      <c r="H3" s="162"/>
      <c r="J3" s="149" t="s">
        <v>120</v>
      </c>
      <c r="K3" s="150"/>
      <c r="L3" s="150"/>
      <c r="M3" s="150"/>
      <c r="N3" s="150"/>
      <c r="O3" s="150"/>
      <c r="P3" s="150"/>
      <c r="Q3" s="151"/>
      <c r="R3" s="21"/>
    </row>
    <row r="4" spans="2:18" ht="19.5" thickBot="1">
      <c r="B4" s="134" t="s">
        <v>157</v>
      </c>
      <c r="C4" s="135"/>
      <c r="D4" s="135"/>
      <c r="E4" s="135"/>
      <c r="F4" s="135"/>
      <c r="G4" s="135"/>
      <c r="H4" s="136"/>
      <c r="I4" s="2"/>
      <c r="J4" s="169" t="s">
        <v>160</v>
      </c>
      <c r="K4" s="166" t="s">
        <v>53</v>
      </c>
      <c r="L4" s="167"/>
      <c r="M4" s="168"/>
      <c r="N4" s="22"/>
      <c r="O4" s="166" t="s">
        <v>54</v>
      </c>
      <c r="P4" s="167"/>
      <c r="Q4" s="168"/>
      <c r="R4" s="21"/>
    </row>
    <row r="5" spans="2:18" ht="22.5" customHeight="1">
      <c r="B5" s="113" t="s">
        <v>159</v>
      </c>
      <c r="C5" s="75"/>
      <c r="D5" s="75"/>
      <c r="E5" s="75"/>
      <c r="F5" s="99"/>
      <c r="G5" s="99"/>
      <c r="H5" s="76" t="s">
        <v>0</v>
      </c>
      <c r="I5" s="2"/>
      <c r="J5" s="170"/>
      <c r="K5" s="4"/>
      <c r="L5" s="22"/>
      <c r="M5" s="5" t="s">
        <v>0</v>
      </c>
      <c r="N5" s="22"/>
      <c r="O5" s="4"/>
      <c r="P5" s="22"/>
      <c r="Q5" s="5" t="s">
        <v>0</v>
      </c>
      <c r="R5" s="21"/>
    </row>
    <row r="6" spans="2:18" ht="3" customHeight="1">
      <c r="B6" s="43"/>
      <c r="C6" s="30"/>
      <c r="D6" s="30"/>
      <c r="E6" s="30"/>
      <c r="F6" s="30"/>
      <c r="G6" s="30"/>
      <c r="H6" s="6"/>
      <c r="I6" s="2"/>
      <c r="J6" s="53"/>
      <c r="K6" s="4"/>
      <c r="L6" s="22"/>
      <c r="M6" s="6"/>
      <c r="N6" s="22"/>
      <c r="O6" s="4"/>
      <c r="P6" s="22"/>
      <c r="Q6" s="6"/>
      <c r="R6" s="21"/>
    </row>
    <row r="7" spans="2:18">
      <c r="B7" s="44"/>
      <c r="C7" s="27"/>
      <c r="D7" s="27"/>
      <c r="E7" s="27"/>
      <c r="G7" s="27"/>
      <c r="H7" s="47"/>
      <c r="I7" s="2"/>
      <c r="J7" s="4"/>
      <c r="K7" s="4"/>
      <c r="L7" s="22"/>
      <c r="M7" s="7"/>
      <c r="N7" s="22"/>
      <c r="O7" s="4"/>
      <c r="P7" s="22"/>
      <c r="Q7" s="7"/>
      <c r="R7" s="21"/>
    </row>
    <row r="8" spans="2:18" ht="39.75" customHeight="1">
      <c r="B8" s="44"/>
      <c r="C8" s="27" t="s">
        <v>13</v>
      </c>
      <c r="D8" s="55">
        <v>72332</v>
      </c>
      <c r="E8" s="27" t="s">
        <v>6</v>
      </c>
      <c r="G8" s="27"/>
      <c r="H8" s="47" t="s">
        <v>126</v>
      </c>
      <c r="I8" s="2"/>
      <c r="J8" s="4" t="s">
        <v>13</v>
      </c>
      <c r="K8" s="8">
        <v>42602</v>
      </c>
      <c r="L8" s="22" t="s">
        <v>6</v>
      </c>
      <c r="M8" s="7" t="s">
        <v>28</v>
      </c>
      <c r="N8" s="22"/>
      <c r="O8" s="8">
        <v>4096</v>
      </c>
      <c r="P8" s="22" t="s">
        <v>6</v>
      </c>
      <c r="Q8" s="7" t="s">
        <v>28</v>
      </c>
      <c r="R8" s="21"/>
    </row>
    <row r="9" spans="2:18" ht="56.25">
      <c r="B9" s="44"/>
      <c r="C9" s="27" t="s">
        <v>14</v>
      </c>
      <c r="D9" s="66">
        <f>ROUND(D8/5,0)</f>
        <v>14466</v>
      </c>
      <c r="E9" s="27" t="s">
        <v>6</v>
      </c>
      <c r="G9" s="27"/>
      <c r="H9" s="47" t="s">
        <v>128</v>
      </c>
      <c r="I9" s="2"/>
      <c r="J9" s="4" t="s">
        <v>14</v>
      </c>
      <c r="K9" s="15">
        <f>ROUND(K8/5,0)</f>
        <v>8520</v>
      </c>
      <c r="L9" s="22" t="s">
        <v>6</v>
      </c>
      <c r="M9" s="7" t="s">
        <v>16</v>
      </c>
      <c r="N9" s="22"/>
      <c r="O9" s="15">
        <f>ROUND(O8/5,0)</f>
        <v>819</v>
      </c>
      <c r="P9" s="22" t="s">
        <v>6</v>
      </c>
      <c r="Q9" s="7" t="s">
        <v>16</v>
      </c>
      <c r="R9" s="21"/>
    </row>
    <row r="10" spans="2:18" ht="56.25">
      <c r="B10" s="45"/>
      <c r="C10" s="27" t="s">
        <v>15</v>
      </c>
      <c r="D10" s="55">
        <v>9113</v>
      </c>
      <c r="E10" s="27" t="s">
        <v>6</v>
      </c>
      <c r="G10" s="27"/>
      <c r="H10" s="47" t="s">
        <v>127</v>
      </c>
      <c r="I10" s="2"/>
      <c r="J10" s="4" t="s">
        <v>15</v>
      </c>
      <c r="K10" s="8">
        <v>5203</v>
      </c>
      <c r="L10" s="22" t="s">
        <v>6</v>
      </c>
      <c r="M10" s="7" t="s">
        <v>34</v>
      </c>
      <c r="N10" s="22"/>
      <c r="O10" s="8">
        <v>804</v>
      </c>
      <c r="P10" s="22" t="s">
        <v>6</v>
      </c>
      <c r="Q10" s="7" t="s">
        <v>34</v>
      </c>
      <c r="R10" s="21"/>
    </row>
    <row r="11" spans="2:18">
      <c r="B11" s="45"/>
      <c r="C11" s="27"/>
      <c r="D11" s="27"/>
      <c r="E11" s="27"/>
      <c r="G11" s="27"/>
      <c r="H11" s="47"/>
      <c r="I11" s="2"/>
      <c r="J11" s="4"/>
      <c r="K11" s="4"/>
      <c r="L11" s="22"/>
      <c r="M11" s="7"/>
      <c r="N11" s="22"/>
      <c r="O11" s="4"/>
      <c r="P11" s="22"/>
      <c r="Q11" s="7"/>
      <c r="R11" s="21"/>
    </row>
    <row r="12" spans="2:18">
      <c r="B12" s="45"/>
      <c r="C12" s="27"/>
      <c r="D12" s="27"/>
      <c r="E12" s="27"/>
      <c r="G12" s="27"/>
      <c r="H12" s="47"/>
      <c r="I12" s="2"/>
      <c r="J12" s="4"/>
      <c r="K12" s="4"/>
      <c r="L12" s="22"/>
      <c r="M12" s="7"/>
      <c r="N12" s="22"/>
      <c r="O12" s="4"/>
      <c r="P12" s="22"/>
      <c r="Q12" s="7"/>
      <c r="R12" s="21"/>
    </row>
    <row r="13" spans="2:18">
      <c r="B13" s="61" t="s">
        <v>158</v>
      </c>
      <c r="C13" s="62"/>
      <c r="D13" s="62"/>
      <c r="E13" s="62"/>
      <c r="F13" s="62"/>
      <c r="G13" s="62"/>
      <c r="H13" s="63"/>
      <c r="I13" s="2"/>
      <c r="J13" s="85" t="s">
        <v>123</v>
      </c>
      <c r="K13" s="4"/>
      <c r="L13" s="22"/>
      <c r="M13" s="7"/>
      <c r="N13" s="22"/>
      <c r="O13" s="4"/>
      <c r="P13" s="22"/>
      <c r="Q13" s="7"/>
      <c r="R13" s="21"/>
    </row>
    <row r="14" spans="2:18" ht="3.6" customHeight="1">
      <c r="B14" s="43"/>
      <c r="C14" s="30"/>
      <c r="D14" s="30"/>
      <c r="E14" s="30"/>
      <c r="F14" s="30"/>
      <c r="G14" s="30"/>
      <c r="H14" s="6"/>
      <c r="I14" s="2"/>
      <c r="J14" s="53"/>
      <c r="K14" s="4"/>
      <c r="L14" s="22"/>
      <c r="M14" s="7"/>
      <c r="N14" s="22"/>
      <c r="O14" s="4"/>
      <c r="P14" s="22"/>
      <c r="Q14" s="7"/>
      <c r="R14" s="21"/>
    </row>
    <row r="15" spans="2:18">
      <c r="B15" s="44"/>
      <c r="C15" s="27"/>
      <c r="D15" s="48"/>
      <c r="E15" s="48"/>
      <c r="F15" s="27"/>
      <c r="G15" s="27"/>
      <c r="H15" s="47"/>
      <c r="I15" s="2"/>
      <c r="J15" s="4"/>
      <c r="K15" s="123"/>
      <c r="L15" s="124"/>
      <c r="M15" s="125"/>
      <c r="N15" s="22"/>
      <c r="O15" s="9"/>
      <c r="P15" s="10"/>
      <c r="Q15" s="7"/>
      <c r="R15" s="21"/>
    </row>
    <row r="16" spans="2:18" ht="39" customHeight="1">
      <c r="B16" s="45"/>
      <c r="C16" s="27" t="s">
        <v>17</v>
      </c>
      <c r="D16" s="55">
        <v>2076</v>
      </c>
      <c r="E16" s="27" t="s">
        <v>6</v>
      </c>
      <c r="F16" s="27"/>
      <c r="G16" s="27"/>
      <c r="H16" s="47" t="s">
        <v>125</v>
      </c>
      <c r="I16" s="2"/>
      <c r="J16" s="4" t="s">
        <v>17</v>
      </c>
      <c r="K16" s="126">
        <v>200</v>
      </c>
      <c r="L16" s="127" t="s">
        <v>6</v>
      </c>
      <c r="M16" s="115" t="s">
        <v>108</v>
      </c>
      <c r="N16" s="22"/>
      <c r="O16" s="8">
        <v>325</v>
      </c>
      <c r="P16" s="22" t="s">
        <v>6</v>
      </c>
      <c r="Q16" s="7" t="s">
        <v>91</v>
      </c>
      <c r="R16" s="21"/>
    </row>
    <row r="17" spans="2:18" ht="37.5" customHeight="1">
      <c r="B17" s="45"/>
      <c r="C17" s="27"/>
      <c r="D17" s="27"/>
      <c r="E17" s="27"/>
      <c r="F17" s="27"/>
      <c r="G17" s="27"/>
      <c r="H17" s="47"/>
      <c r="I17" s="2"/>
      <c r="J17" s="4"/>
      <c r="K17" s="19"/>
      <c r="L17" s="127"/>
      <c r="M17" s="165" t="s">
        <v>109</v>
      </c>
      <c r="N17" s="22"/>
      <c r="O17" s="4"/>
      <c r="P17" s="22"/>
      <c r="Q17" s="7"/>
      <c r="R17" s="21"/>
    </row>
    <row r="18" spans="2:18">
      <c r="B18" s="57" t="s">
        <v>8</v>
      </c>
      <c r="C18" s="58"/>
      <c r="D18" s="59"/>
      <c r="E18" s="59"/>
      <c r="F18" s="59"/>
      <c r="G18" s="59"/>
      <c r="H18" s="60"/>
      <c r="I18" s="2"/>
      <c r="J18" s="85" t="s">
        <v>124</v>
      </c>
      <c r="K18" s="19"/>
      <c r="L18" s="127"/>
      <c r="M18" s="165"/>
      <c r="N18" s="22"/>
      <c r="O18" s="4"/>
      <c r="P18" s="22"/>
      <c r="Q18" s="7"/>
      <c r="R18" s="21"/>
    </row>
    <row r="19" spans="2:18" ht="3.6" customHeight="1">
      <c r="B19" s="43"/>
      <c r="C19" s="30"/>
      <c r="D19" s="51"/>
      <c r="E19" s="51"/>
      <c r="F19" s="51"/>
      <c r="G19" s="51"/>
      <c r="H19" s="52"/>
      <c r="I19" s="2"/>
      <c r="J19" s="53"/>
      <c r="K19" s="19"/>
      <c r="L19" s="127"/>
      <c r="M19" s="125"/>
      <c r="N19" s="22"/>
      <c r="O19" s="4"/>
      <c r="P19" s="22"/>
      <c r="Q19" s="7"/>
      <c r="R19" s="21"/>
    </row>
    <row r="20" spans="2:18">
      <c r="B20" s="45"/>
      <c r="C20" s="27"/>
      <c r="D20" s="27"/>
      <c r="E20" s="27"/>
      <c r="F20" s="27"/>
      <c r="G20" s="27"/>
      <c r="H20" s="47"/>
      <c r="I20" s="2"/>
      <c r="J20" s="4"/>
      <c r="K20" s="19"/>
      <c r="L20" s="127"/>
      <c r="M20" s="125"/>
      <c r="N20" s="22"/>
      <c r="O20" s="4"/>
      <c r="P20" s="22"/>
      <c r="Q20" s="7"/>
      <c r="R20" s="21"/>
    </row>
    <row r="21" spans="2:18" ht="36" customHeight="1">
      <c r="B21" s="45"/>
      <c r="C21" s="46" t="s">
        <v>96</v>
      </c>
      <c r="D21" s="65">
        <f>ROUND(D16/(D9+D10)*100,2)</f>
        <v>8.8000000000000007</v>
      </c>
      <c r="E21" s="27" t="s">
        <v>10</v>
      </c>
      <c r="F21" s="27"/>
      <c r="G21" s="27"/>
      <c r="H21" s="47"/>
      <c r="I21" s="2"/>
      <c r="J21" s="84" t="s">
        <v>96</v>
      </c>
      <c r="K21" s="120">
        <f>ROUND(K16/(K9+K10)*100,2)</f>
        <v>1.46</v>
      </c>
      <c r="L21" s="127" t="s">
        <v>10</v>
      </c>
      <c r="M21" s="125"/>
      <c r="N21" s="22"/>
      <c r="O21" s="16">
        <f>ROUND(O16/(O9+O10)*100,2)</f>
        <v>20.02</v>
      </c>
      <c r="P21" s="22" t="s">
        <v>10</v>
      </c>
      <c r="Q21" s="7"/>
      <c r="R21" s="21"/>
    </row>
    <row r="22" spans="2:18" ht="33" customHeight="1">
      <c r="B22" s="45"/>
      <c r="C22" s="27" t="s">
        <v>49</v>
      </c>
      <c r="D22" s="65">
        <f>ROUND(D21/D16*1000,2)</f>
        <v>4.24</v>
      </c>
      <c r="E22" s="27" t="s">
        <v>48</v>
      </c>
      <c r="F22" s="27"/>
      <c r="G22" s="27"/>
      <c r="H22" s="47"/>
      <c r="I22" s="2"/>
      <c r="J22" s="4" t="s">
        <v>49</v>
      </c>
      <c r="K22" s="120">
        <f>ROUND(K21/K16*1000,2)</f>
        <v>7.3</v>
      </c>
      <c r="L22" s="127" t="s">
        <v>48</v>
      </c>
      <c r="M22" s="125"/>
      <c r="N22" s="22"/>
      <c r="O22" s="16">
        <f>ROUND(O21/O16*1000,2)</f>
        <v>61.6</v>
      </c>
      <c r="P22" s="22" t="s">
        <v>48</v>
      </c>
      <c r="Q22" s="7"/>
      <c r="R22" s="21"/>
    </row>
    <row r="23" spans="2:18">
      <c r="B23" s="45"/>
      <c r="C23" s="27"/>
      <c r="D23" s="27"/>
      <c r="E23" s="27"/>
      <c r="F23" s="27"/>
      <c r="G23" s="27"/>
      <c r="H23" s="47"/>
      <c r="I23" s="2"/>
      <c r="J23" s="4"/>
      <c r="K23" s="19"/>
      <c r="L23" s="127"/>
      <c r="M23" s="125"/>
      <c r="N23" s="22"/>
      <c r="O23" s="4"/>
      <c r="P23" s="22"/>
      <c r="Q23" s="7"/>
      <c r="R23" s="21"/>
    </row>
    <row r="24" spans="2:18">
      <c r="B24" s="45"/>
      <c r="C24" s="27"/>
      <c r="D24" s="27"/>
      <c r="E24" s="27"/>
      <c r="F24" s="21"/>
      <c r="G24" s="27"/>
      <c r="H24" s="47"/>
      <c r="I24" s="2"/>
      <c r="J24" s="4"/>
      <c r="K24" s="19"/>
      <c r="L24" s="127"/>
      <c r="M24" s="125"/>
      <c r="N24" s="22"/>
      <c r="O24" s="4"/>
      <c r="P24" s="22"/>
      <c r="Q24" s="7"/>
      <c r="R24" s="21"/>
    </row>
    <row r="25" spans="2:18" ht="19.5" thickBot="1">
      <c r="B25" s="95" t="s">
        <v>162</v>
      </c>
      <c r="C25" s="96"/>
      <c r="D25" s="96"/>
      <c r="E25" s="97"/>
      <c r="F25" s="96"/>
      <c r="G25" s="97"/>
      <c r="H25" s="100"/>
      <c r="I25" s="2"/>
      <c r="J25" s="85" t="s">
        <v>141</v>
      </c>
      <c r="K25" s="19"/>
      <c r="L25" s="127"/>
      <c r="M25" s="125"/>
      <c r="N25" s="22"/>
      <c r="O25" s="4"/>
      <c r="P25" s="22"/>
      <c r="Q25" s="7"/>
      <c r="R25" s="21"/>
    </row>
    <row r="26" spans="2:18" ht="3" customHeight="1">
      <c r="B26" s="101"/>
      <c r="C26" s="102"/>
      <c r="D26" s="102"/>
      <c r="E26" s="103"/>
      <c r="F26" s="102"/>
      <c r="G26" s="103"/>
      <c r="H26" s="103"/>
      <c r="I26" s="2"/>
      <c r="J26" s="43"/>
      <c r="K26" s="19"/>
      <c r="L26" s="127"/>
      <c r="M26" s="125"/>
      <c r="N26" s="22"/>
      <c r="O26" s="4"/>
      <c r="P26" s="22"/>
      <c r="Q26" s="7"/>
      <c r="R26" s="21"/>
    </row>
    <row r="27" spans="2:18">
      <c r="B27" s="104"/>
      <c r="C27" s="2"/>
      <c r="D27" s="2"/>
      <c r="E27" s="105"/>
      <c r="F27" s="2"/>
      <c r="G27" s="105"/>
      <c r="H27" s="106"/>
      <c r="I27" s="2"/>
      <c r="J27" s="4"/>
      <c r="K27" s="19"/>
      <c r="L27" s="127"/>
      <c r="M27" s="125"/>
      <c r="N27" s="22"/>
      <c r="O27" s="4"/>
      <c r="P27" s="22"/>
      <c r="Q27" s="7"/>
      <c r="R27" s="21"/>
    </row>
    <row r="28" spans="2:18" ht="70.5" customHeight="1">
      <c r="B28" s="104"/>
      <c r="C28" s="2" t="s">
        <v>11</v>
      </c>
      <c r="D28" s="107">
        <f>K28</f>
        <v>0.5</v>
      </c>
      <c r="E28" s="108" t="s">
        <v>52</v>
      </c>
      <c r="F28" s="107" t="str">
        <f>O28</f>
        <v>※参照データなし</v>
      </c>
      <c r="G28" s="105" t="s">
        <v>163</v>
      </c>
      <c r="H28" s="106"/>
      <c r="I28" s="2"/>
      <c r="J28" s="4" t="s">
        <v>11</v>
      </c>
      <c r="K28" s="126">
        <v>0.5</v>
      </c>
      <c r="L28" s="127" t="s">
        <v>26</v>
      </c>
      <c r="M28" s="125" t="s">
        <v>57</v>
      </c>
      <c r="N28" s="22"/>
      <c r="O28" s="128" t="s">
        <v>102</v>
      </c>
      <c r="P28" s="22" t="s">
        <v>26</v>
      </c>
      <c r="Q28" s="7" t="s">
        <v>59</v>
      </c>
      <c r="R28" s="21"/>
    </row>
    <row r="29" spans="2:18" ht="68.25" customHeight="1">
      <c r="B29" s="104"/>
      <c r="C29" s="2" t="s">
        <v>12</v>
      </c>
      <c r="D29" s="107">
        <f>O29</f>
        <v>1</v>
      </c>
      <c r="E29" s="108" t="s">
        <v>52</v>
      </c>
      <c r="F29" s="107" t="str">
        <f>K29</f>
        <v>※参照データなし</v>
      </c>
      <c r="G29" s="105" t="s">
        <v>164</v>
      </c>
      <c r="H29" s="106"/>
      <c r="I29" s="2"/>
      <c r="J29" s="4" t="s">
        <v>12</v>
      </c>
      <c r="K29" s="116" t="s">
        <v>102</v>
      </c>
      <c r="L29" s="127" t="s">
        <v>27</v>
      </c>
      <c r="M29" s="125" t="s">
        <v>58</v>
      </c>
      <c r="N29" s="22"/>
      <c r="O29" s="8">
        <v>1</v>
      </c>
      <c r="P29" s="22" t="s">
        <v>27</v>
      </c>
      <c r="Q29" s="7" t="s">
        <v>60</v>
      </c>
      <c r="R29" s="21"/>
    </row>
    <row r="30" spans="2:18" ht="28.5" customHeight="1" thickBot="1">
      <c r="B30" s="109"/>
      <c r="C30" s="110"/>
      <c r="D30" s="110"/>
      <c r="E30" s="111"/>
      <c r="F30" s="110"/>
      <c r="G30" s="111"/>
      <c r="H30" s="112"/>
      <c r="J30" s="85" t="s">
        <v>161</v>
      </c>
      <c r="K30" s="19"/>
      <c r="L30" s="127"/>
      <c r="M30" s="125"/>
      <c r="N30" s="22"/>
      <c r="O30" s="4"/>
      <c r="P30" s="22"/>
      <c r="Q30" s="7"/>
      <c r="R30" s="21"/>
    </row>
    <row r="31" spans="2:18" ht="3" customHeight="1">
      <c r="J31" s="53"/>
      <c r="K31" s="19"/>
      <c r="L31" s="127"/>
      <c r="M31" s="125"/>
      <c r="N31" s="22"/>
      <c r="O31" s="4"/>
      <c r="P31" s="22"/>
      <c r="Q31" s="7"/>
      <c r="R31" s="21"/>
    </row>
    <row r="32" spans="2:18" ht="33.75" customHeight="1">
      <c r="J32" s="4" t="s">
        <v>110</v>
      </c>
      <c r="K32" s="123">
        <v>141342</v>
      </c>
      <c r="L32" s="127" t="s">
        <v>6</v>
      </c>
      <c r="M32" s="125" t="s">
        <v>156</v>
      </c>
      <c r="N32" s="22"/>
      <c r="O32" s="9">
        <v>26543</v>
      </c>
      <c r="P32" s="22" t="s">
        <v>6</v>
      </c>
      <c r="Q32" s="7" t="s">
        <v>155</v>
      </c>
      <c r="R32" s="21"/>
    </row>
    <row r="33" spans="10:18" ht="33.75" customHeight="1">
      <c r="J33" s="4" t="s">
        <v>111</v>
      </c>
      <c r="K33" s="4">
        <v>728.3</v>
      </c>
      <c r="L33" s="22" t="s">
        <v>112</v>
      </c>
      <c r="M33" s="7"/>
      <c r="N33" s="22"/>
      <c r="O33" s="4">
        <v>123.6</v>
      </c>
      <c r="P33" s="22" t="s">
        <v>112</v>
      </c>
      <c r="Q33" s="7"/>
      <c r="R33" s="21"/>
    </row>
    <row r="34" spans="10:18" ht="33.75" customHeight="1">
      <c r="J34" s="4" t="s">
        <v>113</v>
      </c>
      <c r="K34" s="4">
        <v>194.06</v>
      </c>
      <c r="L34" s="22" t="s">
        <v>154</v>
      </c>
      <c r="M34" s="7"/>
      <c r="N34" s="22"/>
      <c r="O34" s="4">
        <v>214.67</v>
      </c>
      <c r="P34" s="22" t="s">
        <v>154</v>
      </c>
      <c r="Q34" s="7"/>
      <c r="R34" s="21"/>
    </row>
    <row r="35" spans="10:18" ht="33.75" customHeight="1">
      <c r="J35" s="4" t="s">
        <v>13</v>
      </c>
      <c r="K35" s="9">
        <v>42602</v>
      </c>
      <c r="L35" s="22" t="s">
        <v>6</v>
      </c>
      <c r="M35" s="7"/>
      <c r="N35" s="22"/>
      <c r="O35" s="9">
        <v>9449</v>
      </c>
      <c r="P35" s="22" t="s">
        <v>6</v>
      </c>
      <c r="Q35" s="7"/>
      <c r="R35" s="21"/>
    </row>
    <row r="36" spans="10:18" ht="33.75" customHeight="1" thickBot="1">
      <c r="J36" s="40" t="s">
        <v>114</v>
      </c>
      <c r="K36" s="41">
        <v>5203</v>
      </c>
      <c r="L36" s="13" t="s">
        <v>6</v>
      </c>
      <c r="M36" s="14"/>
      <c r="N36" s="13"/>
      <c r="O36" s="41">
        <v>804</v>
      </c>
      <c r="P36" s="13" t="s">
        <v>6</v>
      </c>
      <c r="Q36" s="14"/>
      <c r="R36" s="21"/>
    </row>
    <row r="37" spans="10:18">
      <c r="J37" s="21"/>
      <c r="K37" s="21"/>
      <c r="L37" s="21"/>
      <c r="M37" s="21"/>
      <c r="N37" s="21"/>
      <c r="O37" s="21"/>
      <c r="P37" s="21"/>
      <c r="Q37" s="21"/>
      <c r="R37" s="21"/>
    </row>
  </sheetData>
  <mergeCells count="7">
    <mergeCell ref="M17:M18"/>
    <mergeCell ref="J3:Q3"/>
    <mergeCell ref="K4:M4"/>
    <mergeCell ref="O4:Q4"/>
    <mergeCell ref="B3:H3"/>
    <mergeCell ref="B4:H4"/>
    <mergeCell ref="J4:J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8126-5FC1-415E-8A60-80B95E49C227}">
  <sheetPr codeName="Sheet6"/>
  <dimension ref="A1:R38"/>
  <sheetViews>
    <sheetView showGridLines="0" zoomScale="70" zoomScaleNormal="70" workbookViewId="0">
      <selection activeCell="M21" sqref="M21"/>
    </sheetView>
  </sheetViews>
  <sheetFormatPr defaultRowHeight="18.75"/>
  <cols>
    <col min="1" max="2" width="3" customWidth="1"/>
    <col min="3" max="3" width="31.5" customWidth="1"/>
    <col min="4" max="4" width="9.625" customWidth="1"/>
    <col min="5" max="5" width="5.5" customWidth="1"/>
    <col min="6" max="6" width="9.625" customWidth="1"/>
    <col min="7" max="7" width="11.5" customWidth="1"/>
    <col min="8" max="8" width="26.5" customWidth="1"/>
    <col min="9" max="9" width="4" customWidth="1"/>
    <col min="10" max="10" width="34.125" customWidth="1"/>
    <col min="11" max="12" width="11.5" customWidth="1"/>
    <col min="13" max="13" width="44.125" customWidth="1"/>
    <col min="14" max="14" width="4.5" customWidth="1"/>
    <col min="15" max="15" width="13.5" customWidth="1"/>
    <col min="16" max="16" width="11.375" customWidth="1"/>
    <col min="17" max="17" width="45.625" customWidth="1"/>
  </cols>
  <sheetData>
    <row r="1" spans="2:18" ht="33">
      <c r="B1" s="1" t="s">
        <v>121</v>
      </c>
      <c r="J1" s="21"/>
      <c r="K1" s="21"/>
      <c r="L1" s="21"/>
      <c r="M1" s="21"/>
      <c r="N1" s="21"/>
      <c r="O1" s="21"/>
      <c r="P1" s="21"/>
      <c r="Q1" s="21"/>
      <c r="R1" s="21"/>
    </row>
    <row r="2" spans="2:18" ht="43.5" customHeight="1" thickBot="1">
      <c r="J2" s="89"/>
      <c r="K2" s="21"/>
      <c r="L2" s="21"/>
      <c r="M2" s="21"/>
      <c r="N2" s="21"/>
      <c r="O2" s="21"/>
      <c r="P2" s="21"/>
      <c r="Q2" s="21"/>
      <c r="R2" s="21"/>
    </row>
    <row r="3" spans="2:18" ht="36" customHeight="1" thickBot="1">
      <c r="B3" s="160" t="s">
        <v>151</v>
      </c>
      <c r="C3" s="161"/>
      <c r="D3" s="161"/>
      <c r="E3" s="161"/>
      <c r="F3" s="161"/>
      <c r="G3" s="161"/>
      <c r="H3" s="162"/>
      <c r="J3" s="149" t="s">
        <v>120</v>
      </c>
      <c r="K3" s="150"/>
      <c r="L3" s="150"/>
      <c r="M3" s="150"/>
      <c r="N3" s="150"/>
      <c r="O3" s="150"/>
      <c r="P3" s="150"/>
      <c r="Q3" s="151"/>
      <c r="R3" s="21"/>
    </row>
    <row r="4" spans="2:18" ht="24.75" thickBot="1">
      <c r="B4" s="134" t="s">
        <v>157</v>
      </c>
      <c r="C4" s="135"/>
      <c r="D4" s="135"/>
      <c r="E4" s="135"/>
      <c r="F4" s="135"/>
      <c r="G4" s="135"/>
      <c r="H4" s="136"/>
      <c r="J4" s="174" t="s">
        <v>159</v>
      </c>
      <c r="K4" s="176" t="s">
        <v>1</v>
      </c>
      <c r="L4" s="177"/>
      <c r="M4" s="178"/>
      <c r="N4" s="21"/>
      <c r="O4" s="176" t="s">
        <v>7</v>
      </c>
      <c r="P4" s="177"/>
      <c r="Q4" s="178"/>
      <c r="R4" s="21"/>
    </row>
    <row r="5" spans="2:18" ht="24.75" customHeight="1">
      <c r="B5" s="74" t="s">
        <v>159</v>
      </c>
      <c r="C5" s="75"/>
      <c r="D5" s="75"/>
      <c r="E5" s="75"/>
      <c r="F5" s="75"/>
      <c r="G5" s="75"/>
      <c r="H5" s="76" t="s">
        <v>0</v>
      </c>
      <c r="I5" s="73"/>
      <c r="J5" s="175"/>
      <c r="K5" s="67"/>
      <c r="L5" s="68"/>
      <c r="M5" s="69" t="s">
        <v>0</v>
      </c>
      <c r="N5" s="68"/>
      <c r="O5" s="67"/>
      <c r="P5" s="68"/>
      <c r="Q5" s="69" t="s">
        <v>0</v>
      </c>
      <c r="R5" s="21"/>
    </row>
    <row r="6" spans="2:18" ht="3" customHeight="1">
      <c r="B6" s="43"/>
      <c r="C6" s="30"/>
      <c r="D6" s="30"/>
      <c r="E6" s="30"/>
      <c r="F6" s="30"/>
      <c r="G6" s="30"/>
      <c r="H6" s="30"/>
      <c r="I6" s="2"/>
      <c r="J6" s="53"/>
      <c r="K6" s="4"/>
      <c r="L6" s="22"/>
      <c r="M6" s="6"/>
      <c r="N6" s="22"/>
      <c r="O6" s="4"/>
      <c r="P6" s="22"/>
      <c r="Q6" s="6"/>
      <c r="R6" s="21"/>
    </row>
    <row r="7" spans="2:18">
      <c r="B7" s="44"/>
      <c r="C7" s="27"/>
      <c r="D7" s="27"/>
      <c r="E7" s="27"/>
      <c r="F7" s="27"/>
      <c r="G7" s="27"/>
      <c r="H7" s="47"/>
      <c r="I7" s="2"/>
      <c r="J7" s="4"/>
      <c r="K7" s="4"/>
      <c r="L7" s="22"/>
      <c r="M7" s="7"/>
      <c r="N7" s="22"/>
      <c r="O7" s="4"/>
      <c r="P7" s="22"/>
      <c r="Q7" s="7"/>
      <c r="R7" s="21"/>
    </row>
    <row r="8" spans="2:18" ht="23.25" customHeight="1">
      <c r="B8" s="44"/>
      <c r="C8" s="27"/>
      <c r="D8" s="27"/>
      <c r="E8" s="27"/>
      <c r="F8" s="27"/>
      <c r="G8" s="27"/>
      <c r="H8" s="47"/>
      <c r="I8" s="2"/>
      <c r="J8" s="4" t="s">
        <v>18</v>
      </c>
      <c r="K8" s="8">
        <v>3468</v>
      </c>
      <c r="L8" s="22" t="s">
        <v>20</v>
      </c>
      <c r="M8" s="7" t="s">
        <v>36</v>
      </c>
      <c r="N8" s="22"/>
      <c r="O8" s="8">
        <v>2790</v>
      </c>
      <c r="P8" s="22" t="s">
        <v>20</v>
      </c>
      <c r="Q8" s="7" t="s">
        <v>39</v>
      </c>
      <c r="R8" s="21"/>
    </row>
    <row r="9" spans="2:18" ht="23.25" customHeight="1">
      <c r="B9" s="45"/>
      <c r="C9" s="27"/>
      <c r="D9" s="27"/>
      <c r="E9" s="27"/>
      <c r="F9" s="27"/>
      <c r="G9" s="27"/>
      <c r="H9" s="47"/>
      <c r="I9" s="2"/>
      <c r="J9" s="4" t="s">
        <v>19</v>
      </c>
      <c r="K9" s="8">
        <v>2037</v>
      </c>
      <c r="L9" s="22" t="s">
        <v>20</v>
      </c>
      <c r="M9" s="7" t="s">
        <v>37</v>
      </c>
      <c r="N9" s="22"/>
      <c r="O9" s="8">
        <v>1208</v>
      </c>
      <c r="P9" s="22" t="s">
        <v>20</v>
      </c>
      <c r="Q9" s="7" t="s">
        <v>40</v>
      </c>
      <c r="R9" s="21"/>
    </row>
    <row r="10" spans="2:18" ht="23.25" customHeight="1">
      <c r="B10" s="45"/>
      <c r="C10" s="27"/>
      <c r="D10" s="27"/>
      <c r="E10" s="27"/>
      <c r="F10" s="27"/>
      <c r="G10" s="27"/>
      <c r="H10" s="47"/>
      <c r="I10" s="2"/>
      <c r="J10" s="4" t="s">
        <v>21</v>
      </c>
      <c r="K10" s="8">
        <v>5</v>
      </c>
      <c r="L10" s="22" t="s">
        <v>9</v>
      </c>
      <c r="M10" s="7"/>
      <c r="N10" s="22"/>
      <c r="O10" s="8">
        <v>6</v>
      </c>
      <c r="P10" s="22" t="s">
        <v>9</v>
      </c>
      <c r="Q10" s="7"/>
      <c r="R10" s="21"/>
    </row>
    <row r="11" spans="2:18">
      <c r="B11" s="45"/>
      <c r="C11" s="27"/>
      <c r="D11" s="27"/>
      <c r="E11" s="27"/>
      <c r="F11" s="27"/>
      <c r="G11" s="27"/>
      <c r="H11" s="47"/>
      <c r="I11" s="2"/>
      <c r="J11" s="4"/>
      <c r="K11" s="4"/>
      <c r="L11" s="22"/>
      <c r="M11" s="7"/>
      <c r="N11" s="22"/>
      <c r="O11" s="4"/>
      <c r="P11" s="22"/>
      <c r="Q11" s="7"/>
      <c r="R11" s="21"/>
    </row>
    <row r="12" spans="2:18">
      <c r="B12" s="77" t="s">
        <v>158</v>
      </c>
      <c r="C12" s="62"/>
      <c r="D12" s="62"/>
      <c r="E12" s="62"/>
      <c r="F12" s="62"/>
      <c r="G12" s="62"/>
      <c r="H12" s="63"/>
      <c r="I12" s="2"/>
      <c r="J12" s="83" t="s">
        <v>2</v>
      </c>
      <c r="K12" s="4"/>
      <c r="L12" s="22"/>
      <c r="M12" s="7"/>
      <c r="N12" s="22"/>
      <c r="O12" s="4"/>
      <c r="P12" s="22"/>
      <c r="Q12" s="7"/>
      <c r="R12" s="21"/>
    </row>
    <row r="13" spans="2:18" ht="3.6" customHeight="1">
      <c r="B13" s="43"/>
      <c r="C13" s="30"/>
      <c r="D13" s="30"/>
      <c r="E13" s="30"/>
      <c r="F13" s="30"/>
      <c r="G13" s="30"/>
      <c r="H13" s="30"/>
      <c r="I13" s="2"/>
      <c r="J13" s="53"/>
      <c r="K13" s="4"/>
      <c r="L13" s="22"/>
      <c r="M13" s="7"/>
      <c r="N13" s="22"/>
      <c r="O13" s="4"/>
      <c r="P13" s="22"/>
      <c r="Q13" s="7"/>
      <c r="R13" s="21"/>
    </row>
    <row r="14" spans="2:18">
      <c r="B14" s="44"/>
      <c r="C14" s="27"/>
      <c r="D14" s="48"/>
      <c r="E14" s="48"/>
      <c r="F14" s="48"/>
      <c r="G14" s="48"/>
      <c r="H14" s="47"/>
      <c r="I14" s="2"/>
      <c r="J14" s="4"/>
      <c r="K14" s="9"/>
      <c r="L14" s="10"/>
      <c r="M14" s="7"/>
      <c r="N14" s="22"/>
      <c r="O14" s="9"/>
      <c r="P14" s="10"/>
      <c r="Q14" s="7"/>
      <c r="R14" s="21"/>
    </row>
    <row r="15" spans="2:18" ht="33" customHeight="1">
      <c r="B15" s="45"/>
      <c r="C15" s="27" t="s">
        <v>3</v>
      </c>
      <c r="D15" s="55">
        <v>1475</v>
      </c>
      <c r="E15" s="27" t="s">
        <v>4</v>
      </c>
      <c r="F15" s="27"/>
      <c r="G15" s="27"/>
      <c r="H15" s="47" t="s">
        <v>134</v>
      </c>
      <c r="I15" s="2"/>
      <c r="J15" s="4" t="s">
        <v>3</v>
      </c>
      <c r="K15" s="8">
        <v>1475</v>
      </c>
      <c r="L15" s="22" t="s">
        <v>4</v>
      </c>
      <c r="M15" s="7" t="s">
        <v>29</v>
      </c>
      <c r="N15" s="22"/>
      <c r="O15" s="8">
        <v>1200</v>
      </c>
      <c r="P15" s="22" t="s">
        <v>4</v>
      </c>
      <c r="Q15" s="7" t="s">
        <v>38</v>
      </c>
      <c r="R15" s="21"/>
    </row>
    <row r="16" spans="2:18">
      <c r="B16" s="45"/>
      <c r="C16" s="27"/>
      <c r="D16" s="27"/>
      <c r="E16" s="27"/>
      <c r="F16" s="27"/>
      <c r="G16" s="27"/>
      <c r="H16" s="47"/>
      <c r="I16" s="2"/>
      <c r="J16" s="4"/>
      <c r="K16" s="4"/>
      <c r="L16" s="22"/>
      <c r="M16" s="7"/>
      <c r="N16" s="22"/>
      <c r="O16" s="4"/>
      <c r="P16" s="22"/>
      <c r="Q16" s="7"/>
      <c r="R16" s="21"/>
    </row>
    <row r="17" spans="1:18">
      <c r="B17" s="80" t="s">
        <v>135</v>
      </c>
      <c r="C17" s="42"/>
      <c r="D17" s="42"/>
      <c r="E17" s="42"/>
      <c r="F17" s="42"/>
      <c r="G17" s="42"/>
      <c r="H17" s="81"/>
      <c r="I17" s="2"/>
      <c r="J17" s="83" t="s">
        <v>8</v>
      </c>
      <c r="K17" s="4"/>
      <c r="L17" s="22"/>
      <c r="M17" s="7"/>
      <c r="N17" s="22"/>
      <c r="O17" s="4"/>
      <c r="P17" s="22"/>
      <c r="Q17" s="7"/>
      <c r="R17" s="21"/>
    </row>
    <row r="18" spans="1:18" ht="3.6" customHeight="1">
      <c r="B18" s="43"/>
      <c r="C18" s="30"/>
      <c r="D18" s="30"/>
      <c r="E18" s="30"/>
      <c r="F18" s="30"/>
      <c r="G18" s="30"/>
      <c r="H18" s="30"/>
      <c r="I18" s="2"/>
      <c r="J18" s="53"/>
      <c r="K18" s="4"/>
      <c r="L18" s="22"/>
      <c r="M18" s="7"/>
      <c r="N18" s="22"/>
      <c r="O18" s="4"/>
      <c r="P18" s="22"/>
      <c r="Q18" s="7"/>
      <c r="R18" s="21"/>
    </row>
    <row r="19" spans="1:18">
      <c r="B19" s="45"/>
      <c r="C19" s="27"/>
      <c r="D19" s="27"/>
      <c r="E19" s="27"/>
      <c r="F19" s="27"/>
      <c r="G19" s="27"/>
      <c r="H19" s="47"/>
      <c r="I19" s="2"/>
      <c r="J19" s="4"/>
      <c r="K19" s="4"/>
      <c r="L19" s="22"/>
      <c r="M19" s="7"/>
      <c r="N19" s="22"/>
      <c r="O19" s="4"/>
      <c r="P19" s="22"/>
      <c r="Q19" s="7"/>
      <c r="R19" s="21"/>
    </row>
    <row r="20" spans="1:18" ht="36" customHeight="1">
      <c r="B20" s="45"/>
      <c r="C20" s="27" t="s">
        <v>130</v>
      </c>
      <c r="D20" s="27"/>
      <c r="E20" s="27"/>
      <c r="F20" s="27"/>
      <c r="G20" s="27"/>
      <c r="H20" s="47"/>
      <c r="I20" s="2"/>
      <c r="J20" s="4" t="s">
        <v>22</v>
      </c>
      <c r="K20" s="16">
        <f>ROUND((K8-K9)/K8/K10*100,2)</f>
        <v>8.25</v>
      </c>
      <c r="L20" s="22" t="s">
        <v>23</v>
      </c>
      <c r="M20" s="7"/>
      <c r="N20" s="22"/>
      <c r="O20" s="16">
        <f>ROUND((O8-O9)/O8/O10*100,2)</f>
        <v>9.4499999999999993</v>
      </c>
      <c r="P20" s="22" t="s">
        <v>23</v>
      </c>
      <c r="Q20" s="7"/>
      <c r="R20" s="21"/>
    </row>
    <row r="21" spans="1:18" ht="38.25" customHeight="1">
      <c r="B21" s="45"/>
      <c r="C21" s="27" t="s">
        <v>129</v>
      </c>
      <c r="D21" s="93">
        <f>'④A-3犯罪減少率_カメラ'!K20</f>
        <v>8.25</v>
      </c>
      <c r="E21" s="72" t="s">
        <v>52</v>
      </c>
      <c r="F21" s="93">
        <f>'④A-3犯罪減少率_カメラ'!O20</f>
        <v>9.4499999999999993</v>
      </c>
      <c r="G21" s="70" t="s">
        <v>131</v>
      </c>
      <c r="H21" s="129" t="s">
        <v>150</v>
      </c>
      <c r="I21" s="2"/>
      <c r="J21" s="84" t="s">
        <v>100</v>
      </c>
      <c r="K21" s="16">
        <f>ROUND(K20/K15*1000,2)</f>
        <v>5.59</v>
      </c>
      <c r="L21" s="22" t="s">
        <v>44</v>
      </c>
      <c r="M21" s="7"/>
      <c r="N21" s="22"/>
      <c r="O21" s="16">
        <f>ROUND(O20/O15*1000,2)</f>
        <v>7.88</v>
      </c>
      <c r="P21" s="22" t="s">
        <v>44</v>
      </c>
      <c r="Q21" s="7"/>
      <c r="R21" s="21"/>
    </row>
    <row r="22" spans="1:18" ht="25.5" customHeight="1">
      <c r="B22" s="171" t="s">
        <v>165</v>
      </c>
      <c r="C22" s="172"/>
      <c r="D22" s="172"/>
      <c r="E22" s="172"/>
      <c r="F22" s="172"/>
      <c r="G22" s="172"/>
      <c r="H22" s="173"/>
      <c r="I22" s="2"/>
      <c r="J22" s="4"/>
      <c r="K22" s="4"/>
      <c r="L22" s="22"/>
      <c r="M22" s="7"/>
      <c r="N22" s="22"/>
      <c r="O22" s="4" t="s">
        <v>50</v>
      </c>
      <c r="P22" s="22"/>
      <c r="Q22" s="7"/>
      <c r="R22" s="21"/>
    </row>
    <row r="23" spans="1:18" ht="29.25" customHeight="1">
      <c r="B23" s="171"/>
      <c r="C23" s="172"/>
      <c r="D23" s="172"/>
      <c r="E23" s="172"/>
      <c r="F23" s="172"/>
      <c r="G23" s="172"/>
      <c r="H23" s="173"/>
      <c r="I23" s="2"/>
      <c r="J23" s="4"/>
      <c r="K23" s="4"/>
      <c r="L23" s="22"/>
      <c r="M23" s="7"/>
      <c r="N23" s="22"/>
      <c r="O23" s="16">
        <f>ROUND(AVERAGE(K21,O21),2)</f>
        <v>6.74</v>
      </c>
      <c r="P23" s="22"/>
      <c r="Q23" s="7"/>
      <c r="R23" s="21"/>
    </row>
    <row r="24" spans="1:18">
      <c r="A24" s="28"/>
      <c r="B24" s="78" t="s">
        <v>8</v>
      </c>
      <c r="C24" s="58"/>
      <c r="D24" s="58"/>
      <c r="E24" s="58"/>
      <c r="F24" s="58"/>
      <c r="G24" s="58"/>
      <c r="H24" s="79"/>
      <c r="I24" s="2"/>
      <c r="J24" s="85" t="s">
        <v>141</v>
      </c>
      <c r="K24" s="4"/>
      <c r="L24" s="22"/>
      <c r="M24" s="7"/>
      <c r="N24" s="22"/>
      <c r="O24" s="4"/>
      <c r="P24" s="22"/>
      <c r="Q24" s="7"/>
      <c r="R24" s="21"/>
    </row>
    <row r="25" spans="1:18" ht="3" customHeight="1">
      <c r="A25" s="28"/>
      <c r="B25" s="43"/>
      <c r="C25" s="30"/>
      <c r="D25" s="30"/>
      <c r="E25" s="30"/>
      <c r="F25" s="30"/>
      <c r="G25" s="30"/>
      <c r="H25" s="30"/>
      <c r="I25" s="2"/>
      <c r="J25" s="53"/>
      <c r="K25" s="4"/>
      <c r="L25" s="22"/>
      <c r="M25" s="7"/>
      <c r="N25" s="22"/>
      <c r="O25" s="4"/>
      <c r="P25" s="22"/>
      <c r="Q25" s="7"/>
      <c r="R25" s="21"/>
    </row>
    <row r="26" spans="1:18">
      <c r="A26" s="28"/>
      <c r="B26" s="45"/>
      <c r="C26" s="27"/>
      <c r="D26" s="27"/>
      <c r="E26" s="27"/>
      <c r="F26" s="27"/>
      <c r="G26" s="27"/>
      <c r="H26" s="47"/>
      <c r="I26" s="2"/>
      <c r="J26" s="4"/>
      <c r="K26" s="4"/>
      <c r="L26" s="22"/>
      <c r="M26" s="7"/>
      <c r="N26" s="22"/>
      <c r="O26" s="4"/>
      <c r="P26" s="22"/>
      <c r="Q26" s="7"/>
      <c r="R26" s="21"/>
    </row>
    <row r="27" spans="1:18" ht="84.75" customHeight="1">
      <c r="A27" s="28"/>
      <c r="B27" s="45"/>
      <c r="C27" s="46" t="s">
        <v>152</v>
      </c>
      <c r="D27" s="3">
        <f>D21/(D15/1000)</f>
        <v>5.5932203389830502</v>
      </c>
      <c r="E27" s="72" t="s">
        <v>52</v>
      </c>
      <c r="F27" s="3">
        <f>F21/(D15/1000)</f>
        <v>6.4067796610169481</v>
      </c>
      <c r="G27" s="71" t="s">
        <v>133</v>
      </c>
      <c r="H27" s="47"/>
      <c r="I27" s="2"/>
      <c r="J27" s="4" t="s">
        <v>11</v>
      </c>
      <c r="K27" s="8">
        <v>36</v>
      </c>
      <c r="L27" s="22" t="s">
        <v>24</v>
      </c>
      <c r="M27" s="7" t="s">
        <v>30</v>
      </c>
      <c r="N27" s="22"/>
      <c r="O27" s="126">
        <v>34</v>
      </c>
      <c r="P27" s="127" t="s">
        <v>24</v>
      </c>
      <c r="Q27" s="115" t="s">
        <v>103</v>
      </c>
      <c r="R27" s="21"/>
    </row>
    <row r="28" spans="1:18" ht="80.25" customHeight="1">
      <c r="A28" s="28"/>
      <c r="B28" s="45"/>
      <c r="C28" s="114"/>
      <c r="D28" s="27"/>
      <c r="E28" s="27"/>
      <c r="F28" s="27"/>
      <c r="G28" s="27"/>
      <c r="H28" s="47"/>
      <c r="I28" s="2"/>
      <c r="J28" s="4" t="s">
        <v>12</v>
      </c>
      <c r="K28" s="8">
        <v>4</v>
      </c>
      <c r="L28" s="22" t="s">
        <v>25</v>
      </c>
      <c r="M28" s="7" t="s">
        <v>31</v>
      </c>
      <c r="N28" s="22"/>
      <c r="O28" s="8">
        <v>3</v>
      </c>
      <c r="P28" s="22" t="s">
        <v>25</v>
      </c>
      <c r="Q28" s="7" t="s">
        <v>55</v>
      </c>
      <c r="R28" s="21"/>
    </row>
    <row r="29" spans="1:18" ht="23.25" customHeight="1" thickBot="1">
      <c r="A29" s="28"/>
      <c r="B29" s="95" t="s">
        <v>162</v>
      </c>
      <c r="C29" s="96"/>
      <c r="D29" s="96"/>
      <c r="E29" s="97"/>
      <c r="F29" s="96"/>
      <c r="G29" s="97"/>
      <c r="H29" s="100"/>
      <c r="I29" s="2"/>
      <c r="J29" s="85" t="s">
        <v>161</v>
      </c>
      <c r="K29" s="4"/>
      <c r="L29" s="22"/>
      <c r="M29" s="7"/>
      <c r="N29" s="22"/>
      <c r="O29" s="4"/>
      <c r="P29" s="22"/>
      <c r="Q29" s="7"/>
      <c r="R29" s="21"/>
    </row>
    <row r="30" spans="1:18" ht="3" customHeight="1">
      <c r="A30" s="28"/>
      <c r="B30" s="101"/>
      <c r="C30" s="102"/>
      <c r="D30" s="102"/>
      <c r="E30" s="103"/>
      <c r="F30" s="102"/>
      <c r="G30" s="103"/>
      <c r="H30" s="103"/>
      <c r="I30" s="2"/>
      <c r="J30" s="53"/>
      <c r="K30" s="4"/>
      <c r="L30" s="22"/>
      <c r="M30" s="7"/>
      <c r="N30" s="22"/>
      <c r="O30" s="4"/>
      <c r="P30" s="22"/>
      <c r="Q30" s="7"/>
      <c r="R30" s="21"/>
    </row>
    <row r="31" spans="1:18" ht="30" customHeight="1">
      <c r="A31" s="28"/>
      <c r="B31" s="104"/>
      <c r="C31" s="2"/>
      <c r="D31" s="2"/>
      <c r="E31" s="105"/>
      <c r="F31" s="2"/>
      <c r="G31" s="105"/>
      <c r="H31" s="106"/>
      <c r="I31" s="2"/>
      <c r="J31" s="4" t="s">
        <v>110</v>
      </c>
      <c r="K31" s="9">
        <v>260878</v>
      </c>
      <c r="L31" s="22" t="s">
        <v>6</v>
      </c>
      <c r="M31" s="7" t="s">
        <v>156</v>
      </c>
      <c r="N31" s="22"/>
      <c r="O31" s="9">
        <v>198138</v>
      </c>
      <c r="P31" s="22" t="s">
        <v>6</v>
      </c>
      <c r="Q31" s="7" t="s">
        <v>155</v>
      </c>
      <c r="R31" s="21"/>
    </row>
    <row r="32" spans="1:18" ht="45" customHeight="1">
      <c r="A32" s="28"/>
      <c r="B32" s="104"/>
      <c r="C32" s="2" t="s">
        <v>11</v>
      </c>
      <c r="D32" s="107">
        <f>O27</f>
        <v>34</v>
      </c>
      <c r="E32" s="108" t="s">
        <v>52</v>
      </c>
      <c r="F32" s="107">
        <f>K27</f>
        <v>36</v>
      </c>
      <c r="G32" s="105" t="s">
        <v>163</v>
      </c>
      <c r="H32" s="106"/>
      <c r="I32" s="2"/>
      <c r="J32" s="4" t="s">
        <v>111</v>
      </c>
      <c r="K32" s="4">
        <v>1883.9</v>
      </c>
      <c r="L32" s="22" t="s">
        <v>112</v>
      </c>
      <c r="M32" s="7"/>
      <c r="N32" s="22"/>
      <c r="O32" s="4">
        <v>7925.5</v>
      </c>
      <c r="P32" s="22" t="s">
        <v>112</v>
      </c>
      <c r="Q32" s="7"/>
      <c r="R32" s="21"/>
    </row>
    <row r="33" spans="1:18" ht="45" customHeight="1">
      <c r="A33" s="28"/>
      <c r="B33" s="104"/>
      <c r="C33" s="2" t="s">
        <v>12</v>
      </c>
      <c r="D33" s="107">
        <f>O28</f>
        <v>3</v>
      </c>
      <c r="E33" s="108" t="s">
        <v>52</v>
      </c>
      <c r="F33" s="107">
        <f>K28</f>
        <v>4</v>
      </c>
      <c r="G33" s="105" t="s">
        <v>164</v>
      </c>
      <c r="H33" s="106"/>
      <c r="I33" s="2"/>
      <c r="J33" s="4" t="s">
        <v>113</v>
      </c>
      <c r="K33" s="4">
        <v>138.47999999999999</v>
      </c>
      <c r="L33" s="22" t="s">
        <v>154</v>
      </c>
      <c r="M33" s="7"/>
      <c r="N33" s="22"/>
      <c r="O33" s="4">
        <v>25</v>
      </c>
      <c r="P33" s="22" t="s">
        <v>154</v>
      </c>
      <c r="Q33" s="7"/>
      <c r="R33" s="21"/>
    </row>
    <row r="34" spans="1:18" ht="30" customHeight="1" thickBot="1">
      <c r="A34" s="28"/>
      <c r="B34" s="109"/>
      <c r="C34" s="110"/>
      <c r="D34" s="110"/>
      <c r="E34" s="111"/>
      <c r="F34" s="110"/>
      <c r="G34" s="111"/>
      <c r="H34" s="112"/>
      <c r="I34" s="2"/>
      <c r="J34" s="4" t="s">
        <v>13</v>
      </c>
      <c r="K34" s="9">
        <v>72332</v>
      </c>
      <c r="L34" s="22" t="s">
        <v>6</v>
      </c>
      <c r="M34" s="7"/>
      <c r="N34" s="22"/>
      <c r="O34" s="9">
        <v>51476</v>
      </c>
      <c r="P34" s="22" t="s">
        <v>6</v>
      </c>
      <c r="Q34" s="7"/>
      <c r="R34" s="21"/>
    </row>
    <row r="35" spans="1:18" ht="19.5" thickBot="1">
      <c r="B35" s="26"/>
      <c r="C35" s="24"/>
      <c r="D35" s="27"/>
      <c r="E35" s="27"/>
      <c r="F35" s="27"/>
      <c r="G35" s="27"/>
      <c r="H35" s="27"/>
      <c r="J35" s="40" t="s">
        <v>114</v>
      </c>
      <c r="K35" s="41">
        <v>9113</v>
      </c>
      <c r="L35" s="13" t="s">
        <v>6</v>
      </c>
      <c r="M35" s="14"/>
      <c r="N35" s="13"/>
      <c r="O35" s="41">
        <v>7367</v>
      </c>
      <c r="P35" s="13" t="s">
        <v>6</v>
      </c>
      <c r="Q35" s="14"/>
      <c r="R35" s="21"/>
    </row>
    <row r="36" spans="1:18">
      <c r="B36" s="28"/>
      <c r="C36" s="24"/>
      <c r="D36" s="27"/>
      <c r="E36" s="27"/>
      <c r="F36" s="27"/>
      <c r="G36" s="27"/>
      <c r="H36" s="27"/>
      <c r="J36" s="21"/>
      <c r="K36" s="21"/>
      <c r="L36" s="21"/>
      <c r="M36" s="21"/>
      <c r="N36" s="21"/>
      <c r="O36" s="21"/>
      <c r="P36" s="21"/>
      <c r="Q36" s="21"/>
      <c r="R36" s="21"/>
    </row>
    <row r="37" spans="1:18">
      <c r="B37" s="28"/>
      <c r="C37" s="24"/>
      <c r="D37" s="27"/>
      <c r="E37" s="27"/>
      <c r="F37" s="27"/>
      <c r="G37" s="27"/>
      <c r="H37" s="27"/>
    </row>
    <row r="38" spans="1:18">
      <c r="B38" s="28"/>
      <c r="C38" s="24"/>
      <c r="D38" s="27"/>
      <c r="E38" s="27"/>
      <c r="F38" s="27"/>
      <c r="G38" s="27"/>
      <c r="H38" s="27"/>
    </row>
  </sheetData>
  <mergeCells count="7">
    <mergeCell ref="B22:H23"/>
    <mergeCell ref="J4:J5"/>
    <mergeCell ref="J3:Q3"/>
    <mergeCell ref="B3:H3"/>
    <mergeCell ref="K4:M4"/>
    <mergeCell ref="O4:Q4"/>
    <mergeCell ref="B4:H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815A-6B0A-4CE8-BE1D-FEF73B2A3087}">
  <dimension ref="B1:V43"/>
  <sheetViews>
    <sheetView showGridLines="0" zoomScale="70" zoomScaleNormal="70" workbookViewId="0">
      <selection activeCell="S11" sqref="S11"/>
    </sheetView>
  </sheetViews>
  <sheetFormatPr defaultRowHeight="18.75"/>
  <cols>
    <col min="1" max="2" width="3" customWidth="1"/>
    <col min="3" max="3" width="39.125" customWidth="1"/>
    <col min="4" max="4" width="8.25" customWidth="1"/>
    <col min="6" max="6" width="8" customWidth="1"/>
    <col min="7" max="7" width="10.125" customWidth="1"/>
    <col min="8" max="8" width="20.875" customWidth="1"/>
    <col min="9" max="9" width="3.875" customWidth="1"/>
    <col min="10" max="10" width="38.5" customWidth="1"/>
    <col min="11" max="11" width="10.75" customWidth="1"/>
    <col min="13" max="13" width="36.125" customWidth="1"/>
    <col min="14" max="14" width="4.75" customWidth="1"/>
    <col min="15" max="15" width="10.75" customWidth="1"/>
    <col min="17" max="17" width="36.375" customWidth="1"/>
    <col min="18" max="18" width="4.375" customWidth="1"/>
    <col min="19" max="19" width="10.75" customWidth="1"/>
    <col min="21" max="21" width="34.5" customWidth="1"/>
    <col min="22" max="22" width="9.125" customWidth="1"/>
  </cols>
  <sheetData>
    <row r="1" spans="2:22" ht="33">
      <c r="B1" s="1" t="s">
        <v>121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2:22" ht="42" customHeight="1" thickBot="1"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2:22" ht="35.25" customHeight="1" thickBot="1">
      <c r="B3" s="160" t="s">
        <v>145</v>
      </c>
      <c r="C3" s="161"/>
      <c r="D3" s="161"/>
      <c r="E3" s="161"/>
      <c r="F3" s="161"/>
      <c r="G3" s="161"/>
      <c r="H3" s="162"/>
      <c r="J3" s="149" t="s">
        <v>120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1"/>
      <c r="V3" s="21"/>
    </row>
    <row r="4" spans="2:22" ht="19.5" thickBot="1">
      <c r="B4" s="134" t="s">
        <v>157</v>
      </c>
      <c r="C4" s="135"/>
      <c r="D4" s="135"/>
      <c r="E4" s="135"/>
      <c r="F4" s="135"/>
      <c r="G4" s="135"/>
      <c r="H4" s="136"/>
      <c r="J4" s="82"/>
      <c r="K4" s="179" t="s">
        <v>1</v>
      </c>
      <c r="L4" s="180"/>
      <c r="M4" s="181"/>
      <c r="N4" s="21"/>
      <c r="O4" s="179" t="s">
        <v>7</v>
      </c>
      <c r="P4" s="180"/>
      <c r="Q4" s="181"/>
      <c r="R4" s="21"/>
      <c r="S4" s="179" t="s">
        <v>42</v>
      </c>
      <c r="T4" s="180"/>
      <c r="U4" s="181"/>
      <c r="V4" s="91"/>
    </row>
    <row r="5" spans="2:22" ht="20.25" customHeight="1">
      <c r="B5" s="113" t="s">
        <v>159</v>
      </c>
      <c r="C5" s="75"/>
      <c r="D5" s="75"/>
      <c r="E5" s="75"/>
      <c r="F5" s="99"/>
      <c r="G5" s="99"/>
      <c r="H5" s="76" t="s">
        <v>0</v>
      </c>
      <c r="I5" s="2"/>
      <c r="J5" s="85" t="s">
        <v>159</v>
      </c>
      <c r="K5" s="4"/>
      <c r="L5" s="22"/>
      <c r="M5" s="5" t="s">
        <v>0</v>
      </c>
      <c r="N5" s="22"/>
      <c r="O5" s="4"/>
      <c r="P5" s="22"/>
      <c r="Q5" s="5" t="s">
        <v>0</v>
      </c>
      <c r="R5" s="22"/>
      <c r="S5" s="4"/>
      <c r="T5" s="22"/>
      <c r="U5" s="5" t="s">
        <v>0</v>
      </c>
      <c r="V5" s="29"/>
    </row>
    <row r="6" spans="2:22" ht="3" customHeight="1">
      <c r="B6" s="43"/>
      <c r="C6" s="30"/>
      <c r="D6" s="30"/>
      <c r="E6" s="30"/>
      <c r="F6" s="30"/>
      <c r="G6" s="30"/>
      <c r="H6" s="6"/>
      <c r="I6" s="2"/>
      <c r="J6" s="53"/>
      <c r="K6" s="4"/>
      <c r="L6" s="22"/>
      <c r="M6" s="6"/>
      <c r="N6" s="22"/>
      <c r="O6" s="4"/>
      <c r="P6" s="22"/>
      <c r="Q6" s="6"/>
      <c r="R6" s="22"/>
      <c r="S6" s="4"/>
      <c r="T6" s="22"/>
      <c r="U6" s="6"/>
      <c r="V6" s="22"/>
    </row>
    <row r="7" spans="2:22">
      <c r="B7" s="44"/>
      <c r="C7" s="27"/>
      <c r="D7" s="27"/>
      <c r="E7" s="27"/>
      <c r="F7" s="27"/>
      <c r="G7" s="27"/>
      <c r="H7" s="47"/>
      <c r="I7" s="2"/>
      <c r="J7" s="4"/>
      <c r="K7" s="4"/>
      <c r="L7" s="22"/>
      <c r="M7" s="7"/>
      <c r="N7" s="22"/>
      <c r="O7" s="4"/>
      <c r="P7" s="22"/>
      <c r="Q7" s="7"/>
      <c r="R7" s="22"/>
      <c r="S7" s="4"/>
      <c r="T7" s="22"/>
      <c r="U7" s="7"/>
      <c r="V7" s="22"/>
    </row>
    <row r="8" spans="2:22" ht="35.25" customHeight="1">
      <c r="B8" s="44"/>
      <c r="C8" s="27" t="s">
        <v>88</v>
      </c>
      <c r="D8" s="55">
        <f>138.48*100</f>
        <v>13847.999999999998</v>
      </c>
      <c r="E8" s="27" t="s">
        <v>45</v>
      </c>
      <c r="F8" s="27"/>
      <c r="G8" s="27"/>
      <c r="H8" s="47"/>
      <c r="I8" s="2"/>
      <c r="J8" s="4" t="s">
        <v>88</v>
      </c>
      <c r="K8" s="8">
        <f>138.48*100</f>
        <v>13847.999999999998</v>
      </c>
      <c r="L8" s="22" t="s">
        <v>45</v>
      </c>
      <c r="M8" s="7" t="s">
        <v>89</v>
      </c>
      <c r="N8" s="22"/>
      <c r="O8" s="8">
        <f>25*100</f>
        <v>2500</v>
      </c>
      <c r="P8" s="22" t="s">
        <v>45</v>
      </c>
      <c r="Q8" s="7" t="s">
        <v>89</v>
      </c>
      <c r="R8" s="22"/>
      <c r="S8" s="8">
        <f>234.47*100</f>
        <v>23447</v>
      </c>
      <c r="T8" s="22" t="s">
        <v>45</v>
      </c>
      <c r="U8" s="7" t="s">
        <v>89</v>
      </c>
      <c r="V8" s="22"/>
    </row>
    <row r="9" spans="2:22" ht="35.25" customHeight="1">
      <c r="B9" s="44"/>
      <c r="C9" s="27" t="s">
        <v>63</v>
      </c>
      <c r="D9" s="55">
        <v>181</v>
      </c>
      <c r="E9" s="27" t="s">
        <v>45</v>
      </c>
      <c r="F9" s="27"/>
      <c r="G9" s="27"/>
      <c r="H9" s="47"/>
      <c r="I9" s="2"/>
      <c r="J9" s="4" t="s">
        <v>63</v>
      </c>
      <c r="K9" s="8">
        <v>181</v>
      </c>
      <c r="L9" s="22" t="s">
        <v>45</v>
      </c>
      <c r="M9" s="7" t="s">
        <v>66</v>
      </c>
      <c r="N9" s="22"/>
      <c r="O9" s="8">
        <v>131</v>
      </c>
      <c r="P9" s="22" t="s">
        <v>45</v>
      </c>
      <c r="Q9" s="7" t="s">
        <v>66</v>
      </c>
      <c r="R9" s="22"/>
      <c r="S9" s="8">
        <v>272</v>
      </c>
      <c r="T9" s="22" t="s">
        <v>45</v>
      </c>
      <c r="U9" s="7" t="s">
        <v>66</v>
      </c>
      <c r="V9" s="22"/>
    </row>
    <row r="10" spans="2:22" ht="60.75" customHeight="1">
      <c r="B10" s="45"/>
      <c r="C10" s="27" t="s">
        <v>64</v>
      </c>
      <c r="D10" s="55">
        <v>5643</v>
      </c>
      <c r="E10" s="27" t="s">
        <v>45</v>
      </c>
      <c r="F10" s="27"/>
      <c r="G10" s="27"/>
      <c r="H10" s="47"/>
      <c r="I10" s="2"/>
      <c r="J10" s="4" t="s">
        <v>64</v>
      </c>
      <c r="K10" s="8">
        <v>5643</v>
      </c>
      <c r="L10" s="22" t="s">
        <v>45</v>
      </c>
      <c r="M10" s="7" t="s">
        <v>65</v>
      </c>
      <c r="N10" s="22"/>
      <c r="O10" s="8">
        <v>2234</v>
      </c>
      <c r="P10" s="22" t="s">
        <v>45</v>
      </c>
      <c r="Q10" s="7" t="s">
        <v>65</v>
      </c>
      <c r="R10" s="22"/>
      <c r="S10" s="8">
        <v>4374</v>
      </c>
      <c r="T10" s="22" t="s">
        <v>45</v>
      </c>
      <c r="U10" s="7" t="s">
        <v>65</v>
      </c>
      <c r="V10" s="22"/>
    </row>
    <row r="11" spans="2:22" ht="35.25" customHeight="1">
      <c r="B11" s="45"/>
      <c r="C11" s="27" t="s">
        <v>69</v>
      </c>
      <c r="D11" s="55">
        <v>1231.9000000000001</v>
      </c>
      <c r="E11" s="27" t="s">
        <v>70</v>
      </c>
      <c r="F11" s="27"/>
      <c r="G11" s="27"/>
      <c r="H11" s="47"/>
      <c r="I11" s="2"/>
      <c r="J11" s="4" t="s">
        <v>69</v>
      </c>
      <c r="K11" s="8">
        <v>1231.9000000000001</v>
      </c>
      <c r="L11" s="22" t="s">
        <v>70</v>
      </c>
      <c r="M11" s="7" t="s">
        <v>71</v>
      </c>
      <c r="N11" s="22"/>
      <c r="O11" s="8">
        <v>448</v>
      </c>
      <c r="P11" s="22" t="s">
        <v>70</v>
      </c>
      <c r="Q11" s="7" t="s">
        <v>71</v>
      </c>
      <c r="R11" s="22"/>
      <c r="S11" s="8">
        <v>593.6</v>
      </c>
      <c r="T11" s="22" t="s">
        <v>70</v>
      </c>
      <c r="U11" s="7" t="s">
        <v>71</v>
      </c>
      <c r="V11" s="22"/>
    </row>
    <row r="12" spans="2:22" ht="35.25" customHeight="1">
      <c r="B12" s="45"/>
      <c r="C12" s="27" t="s">
        <v>73</v>
      </c>
      <c r="D12" s="86">
        <f>ROUND(D11/D8,3)</f>
        <v>8.8999999999999996E-2</v>
      </c>
      <c r="E12" s="27" t="s">
        <v>74</v>
      </c>
      <c r="F12" s="27"/>
      <c r="G12" s="27"/>
      <c r="H12" s="47"/>
      <c r="I12" s="2"/>
      <c r="J12" s="4" t="s">
        <v>73</v>
      </c>
      <c r="K12" s="18">
        <f>ROUND(K11/K8,3)</f>
        <v>8.8999999999999996E-2</v>
      </c>
      <c r="L12" s="22" t="s">
        <v>74</v>
      </c>
      <c r="M12" s="7"/>
      <c r="N12" s="22"/>
      <c r="O12" s="18">
        <f>ROUND(O11/O8,3)</f>
        <v>0.17899999999999999</v>
      </c>
      <c r="P12" s="22" t="s">
        <v>74</v>
      </c>
      <c r="Q12" s="7"/>
      <c r="R12" s="22"/>
      <c r="S12" s="18">
        <f>ROUND(S11/S8,3)</f>
        <v>2.5000000000000001E-2</v>
      </c>
      <c r="T12" s="22" t="s">
        <v>74</v>
      </c>
      <c r="U12" s="7"/>
      <c r="V12" s="22"/>
    </row>
    <row r="13" spans="2:22" ht="35.25" customHeight="1">
      <c r="B13" s="45"/>
      <c r="C13" s="27" t="s">
        <v>78</v>
      </c>
      <c r="D13" s="87">
        <f>1/1000*3600</f>
        <v>3.6</v>
      </c>
      <c r="E13" s="27" t="s">
        <v>79</v>
      </c>
      <c r="F13" s="27"/>
      <c r="G13" s="27"/>
      <c r="H13" s="47" t="s">
        <v>153</v>
      </c>
      <c r="I13" s="2"/>
      <c r="J13" s="4" t="s">
        <v>78</v>
      </c>
      <c r="K13" s="11">
        <f>1/1000*3600</f>
        <v>3.6</v>
      </c>
      <c r="L13" s="22" t="s">
        <v>79</v>
      </c>
      <c r="M13" s="7" t="s">
        <v>80</v>
      </c>
      <c r="N13" s="22"/>
      <c r="O13" s="11">
        <f>1/1000*3600</f>
        <v>3.6</v>
      </c>
      <c r="P13" s="22" t="s">
        <v>79</v>
      </c>
      <c r="Q13" s="7" t="s">
        <v>80</v>
      </c>
      <c r="R13" s="22"/>
      <c r="S13" s="11">
        <f>1/1000*3600</f>
        <v>3.6</v>
      </c>
      <c r="T13" s="22" t="s">
        <v>79</v>
      </c>
      <c r="U13" s="7" t="s">
        <v>80</v>
      </c>
      <c r="V13" s="22"/>
    </row>
    <row r="14" spans="2:22">
      <c r="B14" s="45"/>
      <c r="C14" s="27"/>
      <c r="D14" s="27"/>
      <c r="E14" s="27"/>
      <c r="F14" s="27"/>
      <c r="G14" s="27"/>
      <c r="H14" s="47"/>
      <c r="I14" s="2"/>
      <c r="J14" s="4"/>
      <c r="K14" s="4"/>
      <c r="L14" s="22"/>
      <c r="M14" s="7"/>
      <c r="N14" s="22"/>
      <c r="O14" s="4"/>
      <c r="P14" s="22"/>
      <c r="Q14" s="7"/>
      <c r="R14" s="22"/>
      <c r="S14" s="4"/>
      <c r="T14" s="22"/>
      <c r="U14" s="7"/>
      <c r="V14" s="22"/>
    </row>
    <row r="15" spans="2:22">
      <c r="B15" s="45"/>
      <c r="C15" s="27"/>
      <c r="D15" s="27"/>
      <c r="E15" s="27"/>
      <c r="F15" s="27"/>
      <c r="G15" s="27"/>
      <c r="H15" s="47"/>
      <c r="I15" s="2"/>
      <c r="J15" s="4"/>
      <c r="K15" s="4"/>
      <c r="L15" s="22"/>
      <c r="M15" s="7"/>
      <c r="N15" s="22"/>
      <c r="O15" s="4"/>
      <c r="P15" s="22"/>
      <c r="Q15" s="7"/>
      <c r="R15" s="22"/>
      <c r="S15" s="4"/>
      <c r="T15" s="22"/>
      <c r="U15" s="7"/>
      <c r="V15" s="22"/>
    </row>
    <row r="16" spans="2:22">
      <c r="B16" s="61" t="s">
        <v>158</v>
      </c>
      <c r="C16" s="62"/>
      <c r="D16" s="62"/>
      <c r="E16" s="62"/>
      <c r="F16" s="62"/>
      <c r="G16" s="62"/>
      <c r="H16" s="63"/>
      <c r="I16" s="2"/>
      <c r="J16" s="83" t="s">
        <v>2</v>
      </c>
      <c r="K16" s="4"/>
      <c r="L16" s="22"/>
      <c r="M16" s="7"/>
      <c r="N16" s="22"/>
      <c r="O16" s="4"/>
      <c r="P16" s="22"/>
      <c r="Q16" s="7"/>
      <c r="R16" s="22"/>
      <c r="S16" s="4"/>
      <c r="T16" s="22"/>
      <c r="U16" s="7"/>
      <c r="V16" s="22"/>
    </row>
    <row r="17" spans="2:22" ht="3.6" customHeight="1">
      <c r="B17" s="43"/>
      <c r="C17" s="30"/>
      <c r="D17" s="30"/>
      <c r="E17" s="30"/>
      <c r="F17" s="30"/>
      <c r="G17" s="30"/>
      <c r="H17" s="6"/>
      <c r="I17" s="2"/>
      <c r="J17" s="53"/>
      <c r="K17" s="4"/>
      <c r="L17" s="22"/>
      <c r="M17" s="7"/>
      <c r="N17" s="22"/>
      <c r="O17" s="4"/>
      <c r="P17" s="22"/>
      <c r="Q17" s="7"/>
      <c r="R17" s="22"/>
      <c r="S17" s="4"/>
      <c r="T17" s="22"/>
      <c r="U17" s="7"/>
      <c r="V17" s="22"/>
    </row>
    <row r="18" spans="2:22">
      <c r="B18" s="44"/>
      <c r="C18" s="27"/>
      <c r="D18" s="48"/>
      <c r="E18" s="48"/>
      <c r="F18" s="27"/>
      <c r="G18" s="27"/>
      <c r="H18" s="47"/>
      <c r="I18" s="2"/>
      <c r="J18" s="4"/>
      <c r="K18" s="9"/>
      <c r="L18" s="10"/>
      <c r="M18" s="7"/>
      <c r="N18" s="22"/>
      <c r="O18" s="9"/>
      <c r="P18" s="10"/>
      <c r="Q18" s="7"/>
      <c r="R18" s="22"/>
      <c r="S18" s="9"/>
      <c r="T18" s="10"/>
      <c r="U18" s="7"/>
      <c r="V18" s="22"/>
    </row>
    <row r="19" spans="2:22" ht="37.5">
      <c r="B19" s="45"/>
      <c r="C19" s="27" t="s">
        <v>75</v>
      </c>
      <c r="D19" s="55">
        <v>1475</v>
      </c>
      <c r="E19" s="27" t="s">
        <v>4</v>
      </c>
      <c r="F19" s="27"/>
      <c r="G19" s="27"/>
      <c r="H19" s="47" t="s">
        <v>138</v>
      </c>
      <c r="I19" s="2"/>
      <c r="J19" s="4" t="s">
        <v>75</v>
      </c>
      <c r="K19" s="8">
        <v>1475</v>
      </c>
      <c r="L19" s="22" t="s">
        <v>4</v>
      </c>
      <c r="M19" s="7" t="s">
        <v>76</v>
      </c>
      <c r="N19" s="22"/>
      <c r="O19" s="8">
        <v>1200</v>
      </c>
      <c r="P19" s="22" t="s">
        <v>4</v>
      </c>
      <c r="Q19" s="7" t="s">
        <v>77</v>
      </c>
      <c r="R19" s="22"/>
      <c r="S19" s="8">
        <v>250</v>
      </c>
      <c r="T19" s="22" t="s">
        <v>4</v>
      </c>
      <c r="U19" s="7" t="s">
        <v>77</v>
      </c>
      <c r="V19" s="22"/>
    </row>
    <row r="20" spans="2:22" ht="42" customHeight="1">
      <c r="B20" s="45"/>
      <c r="C20" s="27" t="s">
        <v>81</v>
      </c>
      <c r="D20" s="66">
        <f>ROUND(D10/D19,2)</f>
        <v>3.83</v>
      </c>
      <c r="E20" s="27" t="s">
        <v>97</v>
      </c>
      <c r="F20" s="27"/>
      <c r="G20" s="27"/>
      <c r="H20" s="47" t="s">
        <v>136</v>
      </c>
      <c r="I20" s="2"/>
      <c r="J20" s="4" t="s">
        <v>81</v>
      </c>
      <c r="K20" s="15">
        <f>ROUND(K10/K19,2)</f>
        <v>3.83</v>
      </c>
      <c r="L20" s="22" t="s">
        <v>97</v>
      </c>
      <c r="M20" s="7"/>
      <c r="N20" s="22"/>
      <c r="O20" s="15">
        <f>ROUND(O10/O19,2)</f>
        <v>1.86</v>
      </c>
      <c r="P20" s="22" t="s">
        <v>97</v>
      </c>
      <c r="Q20" s="7"/>
      <c r="R20" s="22"/>
      <c r="S20" s="15">
        <f>ROUND(S10/S19,2)</f>
        <v>17.5</v>
      </c>
      <c r="T20" s="22" t="s">
        <v>97</v>
      </c>
      <c r="U20" s="7"/>
      <c r="V20" s="22"/>
    </row>
    <row r="21" spans="2:22" ht="42" customHeight="1">
      <c r="B21" s="45"/>
      <c r="C21" s="27" t="s">
        <v>82</v>
      </c>
      <c r="D21" s="66">
        <f>D20*9</f>
        <v>34.47</v>
      </c>
      <c r="E21" s="27" t="s">
        <v>45</v>
      </c>
      <c r="F21" s="27"/>
      <c r="G21" s="27"/>
      <c r="H21" s="47" t="s">
        <v>137</v>
      </c>
      <c r="I21" s="2"/>
      <c r="J21" s="4" t="s">
        <v>82</v>
      </c>
      <c r="K21" s="15">
        <f>K20*9</f>
        <v>34.47</v>
      </c>
      <c r="L21" s="22" t="s">
        <v>45</v>
      </c>
      <c r="M21" s="7" t="s">
        <v>83</v>
      </c>
      <c r="N21" s="22"/>
      <c r="O21" s="15">
        <f>O20*9</f>
        <v>16.740000000000002</v>
      </c>
      <c r="P21" s="22" t="s">
        <v>45</v>
      </c>
      <c r="Q21" s="7" t="s">
        <v>83</v>
      </c>
      <c r="R21" s="22"/>
      <c r="S21" s="15">
        <f>S20*9</f>
        <v>157.5</v>
      </c>
      <c r="T21" s="22" t="s">
        <v>45</v>
      </c>
      <c r="U21" s="7" t="s">
        <v>83</v>
      </c>
      <c r="V21" s="22"/>
    </row>
    <row r="22" spans="2:22">
      <c r="B22" s="45"/>
      <c r="C22" s="27"/>
      <c r="D22" s="27"/>
      <c r="E22" s="27"/>
      <c r="F22" s="27"/>
      <c r="G22" s="27"/>
      <c r="H22" s="47"/>
      <c r="I22" s="2"/>
      <c r="J22" s="4"/>
      <c r="K22" s="4"/>
      <c r="L22" s="22"/>
      <c r="M22" s="7"/>
      <c r="N22" s="22"/>
      <c r="O22" s="4"/>
      <c r="P22" s="22"/>
      <c r="Q22" s="7"/>
      <c r="R22" s="22"/>
      <c r="S22" s="4"/>
      <c r="T22" s="22"/>
      <c r="U22" s="7"/>
      <c r="V22" s="22"/>
    </row>
    <row r="23" spans="2:22">
      <c r="B23" s="57" t="s">
        <v>8</v>
      </c>
      <c r="C23" s="58"/>
      <c r="D23" s="59"/>
      <c r="E23" s="59"/>
      <c r="F23" s="59"/>
      <c r="G23" s="59"/>
      <c r="H23" s="60"/>
      <c r="I23" s="2"/>
      <c r="J23" s="83" t="s">
        <v>8</v>
      </c>
      <c r="K23" s="4"/>
      <c r="L23" s="22"/>
      <c r="M23" s="7"/>
      <c r="N23" s="22"/>
      <c r="O23" s="4"/>
      <c r="P23" s="22"/>
      <c r="Q23" s="7"/>
      <c r="R23" s="22"/>
      <c r="S23" s="4"/>
      <c r="T23" s="22"/>
      <c r="U23" s="7"/>
      <c r="V23" s="22"/>
    </row>
    <row r="24" spans="2:22" ht="3.6" customHeight="1">
      <c r="B24" s="43"/>
      <c r="C24" s="30"/>
      <c r="D24" s="51"/>
      <c r="E24" s="51"/>
      <c r="F24" s="51"/>
      <c r="G24" s="51"/>
      <c r="H24" s="52"/>
      <c r="I24" s="2"/>
      <c r="J24" s="53"/>
      <c r="K24" s="4"/>
      <c r="L24" s="22"/>
      <c r="M24" s="7"/>
      <c r="N24" s="22"/>
      <c r="O24" s="4"/>
      <c r="P24" s="22"/>
      <c r="Q24" s="7"/>
      <c r="R24" s="22"/>
      <c r="S24" s="4"/>
      <c r="T24" s="22"/>
      <c r="U24" s="7"/>
      <c r="V24" s="22"/>
    </row>
    <row r="25" spans="2:22">
      <c r="B25" s="45"/>
      <c r="C25" s="27"/>
      <c r="D25" s="27"/>
      <c r="E25" s="27"/>
      <c r="F25" s="27"/>
      <c r="G25" s="27"/>
      <c r="H25" s="47"/>
      <c r="I25" s="2"/>
      <c r="J25" s="4"/>
      <c r="K25" s="4"/>
      <c r="L25" s="22"/>
      <c r="M25" s="7"/>
      <c r="N25" s="22"/>
      <c r="O25" s="4"/>
      <c r="P25" s="22"/>
      <c r="Q25" s="7"/>
      <c r="R25" s="22"/>
      <c r="S25" s="4"/>
      <c r="T25" s="22"/>
      <c r="U25" s="7"/>
      <c r="V25" s="22"/>
    </row>
    <row r="26" spans="2:22" ht="43.5" customHeight="1">
      <c r="B26" s="45"/>
      <c r="C26" s="27" t="s">
        <v>92</v>
      </c>
      <c r="D26" s="66">
        <f>ROUND(D9*D12/D13,1)</f>
        <v>4.5</v>
      </c>
      <c r="E26" s="27" t="s">
        <v>87</v>
      </c>
      <c r="F26" s="27"/>
      <c r="G26" s="27"/>
      <c r="H26" s="47"/>
      <c r="I26" s="2"/>
      <c r="J26" s="4" t="s">
        <v>92</v>
      </c>
      <c r="K26" s="15">
        <f>ROUND(K9*K12/K13,1)</f>
        <v>4.5</v>
      </c>
      <c r="L26" s="22" t="s">
        <v>87</v>
      </c>
      <c r="M26" s="7"/>
      <c r="N26" s="22"/>
      <c r="O26" s="15">
        <f>ROUND(O9*O12/O13,1)</f>
        <v>6.5</v>
      </c>
      <c r="P26" s="22" t="s">
        <v>87</v>
      </c>
      <c r="Q26" s="7"/>
      <c r="R26" s="22"/>
      <c r="S26" s="15">
        <f>ROUND(S9*S12/S13,1)</f>
        <v>1.9</v>
      </c>
      <c r="T26" s="22" t="s">
        <v>87</v>
      </c>
      <c r="U26" s="7"/>
      <c r="V26" s="22"/>
    </row>
    <row r="27" spans="2:22" ht="43.5" customHeight="1">
      <c r="B27" s="45"/>
      <c r="C27" s="27" t="s">
        <v>93</v>
      </c>
      <c r="D27" s="66">
        <f>ROUND(D21*D12/D13,1)</f>
        <v>0.9</v>
      </c>
      <c r="E27" s="27" t="s">
        <v>87</v>
      </c>
      <c r="F27" s="27"/>
      <c r="G27" s="27"/>
      <c r="H27" s="47"/>
      <c r="I27" s="2"/>
      <c r="J27" s="4" t="s">
        <v>93</v>
      </c>
      <c r="K27" s="15">
        <f>ROUND(K21*K12/K13,1)</f>
        <v>0.9</v>
      </c>
      <c r="L27" s="22" t="s">
        <v>87</v>
      </c>
      <c r="M27" s="7"/>
      <c r="N27" s="22"/>
      <c r="O27" s="15">
        <f>ROUND(O21*O12/O13,1)</f>
        <v>0.8</v>
      </c>
      <c r="P27" s="22" t="s">
        <v>87</v>
      </c>
      <c r="Q27" s="7"/>
      <c r="R27" s="22"/>
      <c r="S27" s="15">
        <f>ROUND(S21*S12/S13,1)</f>
        <v>1.1000000000000001</v>
      </c>
      <c r="T27" s="22" t="s">
        <v>87</v>
      </c>
      <c r="U27" s="7"/>
      <c r="V27" s="22"/>
    </row>
    <row r="28" spans="2:22" ht="43.5" customHeight="1">
      <c r="B28" s="45"/>
      <c r="C28" s="46" t="s">
        <v>101</v>
      </c>
      <c r="D28" s="88">
        <f>D26-D27</f>
        <v>3.6</v>
      </c>
      <c r="E28" s="27" t="s">
        <v>87</v>
      </c>
      <c r="F28" s="27"/>
      <c r="G28" s="27"/>
      <c r="H28" s="47"/>
      <c r="I28" s="2"/>
      <c r="J28" s="84" t="s">
        <v>101</v>
      </c>
      <c r="K28" s="12">
        <f>K26-K27</f>
        <v>3.6</v>
      </c>
      <c r="L28" s="22" t="s">
        <v>87</v>
      </c>
      <c r="M28" s="7"/>
      <c r="N28" s="22"/>
      <c r="O28" s="12">
        <f>O26-O27</f>
        <v>5.7</v>
      </c>
      <c r="P28" s="22" t="s">
        <v>87</v>
      </c>
      <c r="Q28" s="7"/>
      <c r="R28" s="22"/>
      <c r="S28" s="12">
        <f>S26-S27</f>
        <v>0.79999999999999982</v>
      </c>
      <c r="T28" s="22" t="s">
        <v>87</v>
      </c>
      <c r="U28" s="7"/>
      <c r="V28" s="22"/>
    </row>
    <row r="29" spans="2:22" ht="43.5" customHeight="1">
      <c r="B29" s="45"/>
      <c r="C29" s="46" t="s">
        <v>115</v>
      </c>
      <c r="D29" s="65">
        <f>ROUND(D28/D19*1000,2)</f>
        <v>2.44</v>
      </c>
      <c r="E29" s="27" t="s">
        <v>94</v>
      </c>
      <c r="F29" s="27"/>
      <c r="G29" s="27"/>
      <c r="H29" s="47"/>
      <c r="I29" s="2"/>
      <c r="J29" s="84" t="s">
        <v>115</v>
      </c>
      <c r="K29" s="16">
        <f>ROUND(K28/K19*1000,2)</f>
        <v>2.44</v>
      </c>
      <c r="L29" s="22" t="s">
        <v>94</v>
      </c>
      <c r="M29" s="7"/>
      <c r="N29" s="22"/>
      <c r="O29" s="16">
        <f>ROUND(O28/O19*1000,2)</f>
        <v>4.75</v>
      </c>
      <c r="P29" s="22" t="s">
        <v>94</v>
      </c>
      <c r="Q29" s="7"/>
      <c r="R29" s="22"/>
      <c r="S29" s="16">
        <f>ROUND(S28/S19*1000,2)</f>
        <v>3.2</v>
      </c>
      <c r="T29" s="22" t="s">
        <v>94</v>
      </c>
      <c r="U29" s="7"/>
      <c r="V29" s="22"/>
    </row>
    <row r="30" spans="2:22">
      <c r="B30" s="45"/>
      <c r="C30" s="27"/>
      <c r="D30" s="27"/>
      <c r="E30" s="27"/>
      <c r="F30" s="27"/>
      <c r="G30" s="27"/>
      <c r="H30" s="47"/>
      <c r="I30" s="2"/>
      <c r="J30" s="4"/>
      <c r="K30" s="4"/>
      <c r="L30" s="22"/>
      <c r="M30" s="7"/>
      <c r="N30" s="22"/>
      <c r="O30" s="4"/>
      <c r="P30" s="22"/>
      <c r="Q30" s="7"/>
      <c r="R30" s="22"/>
      <c r="S30" s="4"/>
      <c r="T30" s="22"/>
      <c r="U30" s="7"/>
      <c r="V30" s="22"/>
    </row>
    <row r="31" spans="2:22" ht="19.5" thickBot="1">
      <c r="B31" s="95" t="s">
        <v>162</v>
      </c>
      <c r="C31" s="96"/>
      <c r="D31" s="96"/>
      <c r="E31" s="97"/>
      <c r="F31" s="96"/>
      <c r="G31" s="97"/>
      <c r="H31" s="100"/>
      <c r="I31" s="2"/>
      <c r="J31" s="85" t="s">
        <v>141</v>
      </c>
      <c r="K31" s="4"/>
      <c r="L31" s="22"/>
      <c r="M31" s="7"/>
      <c r="N31" s="22"/>
      <c r="O31" s="4"/>
      <c r="P31" s="22"/>
      <c r="Q31" s="7"/>
      <c r="R31" s="22"/>
      <c r="S31" s="4"/>
      <c r="T31" s="22"/>
      <c r="U31" s="7"/>
      <c r="V31" s="22"/>
    </row>
    <row r="32" spans="2:22" ht="3" customHeight="1">
      <c r="B32" s="101"/>
      <c r="C32" s="102"/>
      <c r="D32" s="102"/>
      <c r="E32" s="103"/>
      <c r="F32" s="102"/>
      <c r="G32" s="103"/>
      <c r="H32" s="103"/>
      <c r="I32" s="2"/>
      <c r="J32" s="53"/>
      <c r="K32" s="4"/>
      <c r="L32" s="22"/>
      <c r="M32" s="7"/>
      <c r="N32" s="22"/>
      <c r="O32" s="4"/>
      <c r="P32" s="22"/>
      <c r="Q32" s="7"/>
      <c r="R32" s="22"/>
      <c r="S32" s="4"/>
      <c r="T32" s="22"/>
      <c r="U32" s="7"/>
      <c r="V32" s="22"/>
    </row>
    <row r="33" spans="2:22">
      <c r="B33" s="104"/>
      <c r="C33" s="2"/>
      <c r="D33" s="2"/>
      <c r="E33" s="105"/>
      <c r="F33" s="2"/>
      <c r="G33" s="105"/>
      <c r="H33" s="106"/>
      <c r="I33" s="2"/>
      <c r="J33" s="4"/>
      <c r="K33" s="4"/>
      <c r="L33" s="22"/>
      <c r="M33" s="7"/>
      <c r="N33" s="22"/>
      <c r="O33" s="4"/>
      <c r="P33" s="22"/>
      <c r="Q33" s="7"/>
      <c r="R33" s="22"/>
      <c r="S33" s="4"/>
      <c r="T33" s="22"/>
      <c r="U33" s="7"/>
      <c r="V33" s="22"/>
    </row>
    <row r="34" spans="2:22" ht="56.25">
      <c r="B34" s="104"/>
      <c r="C34" s="2" t="s">
        <v>11</v>
      </c>
      <c r="D34" s="107">
        <f>O34</f>
        <v>7</v>
      </c>
      <c r="E34" s="108" t="s">
        <v>52</v>
      </c>
      <c r="F34" s="107">
        <f>K34</f>
        <v>36</v>
      </c>
      <c r="G34" s="105" t="s">
        <v>163</v>
      </c>
      <c r="H34" s="106"/>
      <c r="I34" s="2"/>
      <c r="J34" s="4" t="s">
        <v>11</v>
      </c>
      <c r="K34" s="8">
        <v>36</v>
      </c>
      <c r="L34" s="22" t="s">
        <v>24</v>
      </c>
      <c r="M34" s="115" t="s">
        <v>167</v>
      </c>
      <c r="N34" s="32"/>
      <c r="O34" s="23">
        <v>7</v>
      </c>
      <c r="P34" s="32" t="s">
        <v>24</v>
      </c>
      <c r="Q34" s="115" t="s">
        <v>105</v>
      </c>
      <c r="R34" s="22"/>
      <c r="S34" s="8">
        <v>7</v>
      </c>
      <c r="T34" s="22" t="s">
        <v>24</v>
      </c>
      <c r="U34" s="7" t="s">
        <v>61</v>
      </c>
      <c r="V34" s="22"/>
    </row>
    <row r="35" spans="2:22" ht="56.25">
      <c r="B35" s="104"/>
      <c r="C35" s="2" t="s">
        <v>12</v>
      </c>
      <c r="D35" s="107">
        <f>O35</f>
        <v>3</v>
      </c>
      <c r="E35" s="108" t="s">
        <v>52</v>
      </c>
      <c r="F35" s="107">
        <f>S35</f>
        <v>360</v>
      </c>
      <c r="G35" s="105" t="s">
        <v>164</v>
      </c>
      <c r="H35" s="106"/>
      <c r="I35" s="2"/>
      <c r="J35" s="4" t="s">
        <v>12</v>
      </c>
      <c r="K35" s="8">
        <v>4</v>
      </c>
      <c r="L35" s="22" t="s">
        <v>25</v>
      </c>
      <c r="M35" s="115" t="s">
        <v>168</v>
      </c>
      <c r="N35" s="32"/>
      <c r="O35" s="23">
        <v>3</v>
      </c>
      <c r="P35" s="32" t="s">
        <v>25</v>
      </c>
      <c r="Q35" s="115" t="s">
        <v>56</v>
      </c>
      <c r="R35" s="22"/>
      <c r="S35" s="8">
        <f>30*12</f>
        <v>360</v>
      </c>
      <c r="T35" s="31" t="s">
        <v>107</v>
      </c>
      <c r="U35" s="7" t="s">
        <v>62</v>
      </c>
      <c r="V35" s="22"/>
    </row>
    <row r="36" spans="2:22" ht="19.5" thickBot="1">
      <c r="B36" s="109"/>
      <c r="C36" s="110"/>
      <c r="D36" s="110"/>
      <c r="E36" s="111"/>
      <c r="F36" s="110"/>
      <c r="G36" s="111"/>
      <c r="H36" s="112"/>
      <c r="J36" s="85" t="s">
        <v>161</v>
      </c>
      <c r="K36" s="4"/>
      <c r="L36" s="22"/>
      <c r="M36" s="7"/>
      <c r="N36" s="22"/>
      <c r="O36" s="4"/>
      <c r="P36" s="22"/>
      <c r="Q36" s="7"/>
      <c r="R36" s="21"/>
      <c r="S36" s="4"/>
      <c r="T36" s="22"/>
      <c r="U36" s="7"/>
      <c r="V36" s="21"/>
    </row>
    <row r="37" spans="2:22" ht="3" customHeight="1">
      <c r="J37" s="53"/>
      <c r="K37" s="4"/>
      <c r="L37" s="22"/>
      <c r="M37" s="7"/>
      <c r="N37" s="22"/>
      <c r="O37" s="4"/>
      <c r="P37" s="22"/>
      <c r="Q37" s="7"/>
      <c r="R37" s="21"/>
      <c r="S37" s="4"/>
      <c r="T37" s="22"/>
      <c r="U37" s="7"/>
      <c r="V37" s="21"/>
    </row>
    <row r="38" spans="2:22" ht="30" customHeight="1">
      <c r="J38" s="4" t="s">
        <v>110</v>
      </c>
      <c r="K38" s="9">
        <v>260878</v>
      </c>
      <c r="L38" s="22" t="s">
        <v>6</v>
      </c>
      <c r="M38" s="7" t="s">
        <v>156</v>
      </c>
      <c r="N38" s="22"/>
      <c r="O38" s="9">
        <v>198138</v>
      </c>
      <c r="P38" s="22" t="s">
        <v>6</v>
      </c>
      <c r="Q38" s="7" t="s">
        <v>155</v>
      </c>
      <c r="R38" s="21"/>
      <c r="S38" s="9">
        <v>115938</v>
      </c>
      <c r="T38" s="22" t="s">
        <v>6</v>
      </c>
      <c r="U38" s="7" t="s">
        <v>155</v>
      </c>
      <c r="V38" s="21"/>
    </row>
    <row r="39" spans="2:22" ht="30" customHeight="1">
      <c r="J39" s="4" t="s">
        <v>111</v>
      </c>
      <c r="K39" s="4">
        <v>1883.9</v>
      </c>
      <c r="L39" s="22" t="s">
        <v>112</v>
      </c>
      <c r="M39" s="7"/>
      <c r="N39" s="22"/>
      <c r="O39" s="4">
        <v>7925.5</v>
      </c>
      <c r="P39" s="22" t="s">
        <v>112</v>
      </c>
      <c r="Q39" s="7"/>
      <c r="R39" s="21"/>
      <c r="S39" s="4">
        <v>494.4</v>
      </c>
      <c r="T39" s="22" t="s">
        <v>112</v>
      </c>
      <c r="U39" s="7"/>
      <c r="V39" s="21"/>
    </row>
    <row r="40" spans="2:22" ht="30" customHeight="1">
      <c r="J40" s="4" t="s">
        <v>113</v>
      </c>
      <c r="K40" s="4">
        <v>138.47999999999999</v>
      </c>
      <c r="L40" s="22" t="s">
        <v>154</v>
      </c>
      <c r="M40" s="7"/>
      <c r="N40" s="22"/>
      <c r="O40" s="4">
        <v>25</v>
      </c>
      <c r="P40" s="22" t="s">
        <v>154</v>
      </c>
      <c r="Q40" s="7"/>
      <c r="R40" s="21"/>
      <c r="S40" s="4">
        <v>234.5</v>
      </c>
      <c r="T40" s="22" t="s">
        <v>154</v>
      </c>
      <c r="U40" s="7"/>
      <c r="V40" s="21"/>
    </row>
    <row r="41" spans="2:22" ht="30" customHeight="1">
      <c r="J41" s="4" t="s">
        <v>13</v>
      </c>
      <c r="K41" s="9">
        <v>72332</v>
      </c>
      <c r="L41" s="22" t="s">
        <v>6</v>
      </c>
      <c r="M41" s="7"/>
      <c r="N41" s="22"/>
      <c r="O41" s="9">
        <v>51476</v>
      </c>
      <c r="P41" s="22" t="s">
        <v>6</v>
      </c>
      <c r="Q41" s="7"/>
      <c r="R41" s="21"/>
      <c r="S41" s="9">
        <v>37325</v>
      </c>
      <c r="T41" s="22" t="s">
        <v>6</v>
      </c>
      <c r="U41" s="7"/>
      <c r="V41" s="21"/>
    </row>
    <row r="42" spans="2:22" ht="30" customHeight="1" thickBot="1">
      <c r="J42" s="40" t="s">
        <v>114</v>
      </c>
      <c r="K42" s="41">
        <v>9113</v>
      </c>
      <c r="L42" s="13" t="s">
        <v>6</v>
      </c>
      <c r="M42" s="14"/>
      <c r="N42" s="13"/>
      <c r="O42" s="41">
        <v>7367</v>
      </c>
      <c r="P42" s="13" t="s">
        <v>6</v>
      </c>
      <c r="Q42" s="14"/>
      <c r="R42" s="92"/>
      <c r="S42" s="41">
        <v>3902</v>
      </c>
      <c r="T42" s="13" t="s">
        <v>6</v>
      </c>
      <c r="U42" s="14"/>
      <c r="V42" s="21"/>
    </row>
    <row r="43" spans="2:22"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</row>
  </sheetData>
  <mergeCells count="6">
    <mergeCell ref="J3:U3"/>
    <mergeCell ref="K4:M4"/>
    <mergeCell ref="O4:Q4"/>
    <mergeCell ref="S4:U4"/>
    <mergeCell ref="B3:H3"/>
    <mergeCell ref="B4:H4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9433-B88A-47EF-AA47-7091E0FA479A}">
  <dimension ref="B1:Q42"/>
  <sheetViews>
    <sheetView showGridLines="0" zoomScale="70" zoomScaleNormal="70" workbookViewId="0">
      <selection activeCell="Q10" sqref="Q10"/>
    </sheetView>
  </sheetViews>
  <sheetFormatPr defaultRowHeight="18.75"/>
  <cols>
    <col min="1" max="2" width="3" customWidth="1"/>
    <col min="3" max="3" width="31.875" style="2" customWidth="1"/>
    <col min="4" max="4" width="10.625" customWidth="1"/>
    <col min="6" max="6" width="10.875" style="2" customWidth="1"/>
    <col min="7" max="7" width="10.625" style="2" customWidth="1"/>
    <col min="8" max="8" width="20.375" style="2" customWidth="1"/>
    <col min="9" max="9" width="4.75" customWidth="1"/>
    <col min="10" max="10" width="36.75" customWidth="1"/>
    <col min="11" max="11" width="10.75" customWidth="1"/>
    <col min="13" max="13" width="46.25" style="2" customWidth="1"/>
    <col min="15" max="15" width="10.75" customWidth="1"/>
    <col min="17" max="17" width="48" style="2" customWidth="1"/>
  </cols>
  <sheetData>
    <row r="1" spans="2:17" ht="33">
      <c r="B1" s="1" t="s">
        <v>121</v>
      </c>
      <c r="J1" s="21"/>
      <c r="K1" s="21"/>
      <c r="L1" s="21"/>
      <c r="M1" s="22"/>
      <c r="N1" s="21"/>
      <c r="O1" s="21"/>
      <c r="P1" s="21"/>
      <c r="Q1" s="22"/>
    </row>
    <row r="2" spans="2:17" ht="36.75" customHeight="1" thickBot="1">
      <c r="J2" s="89"/>
      <c r="K2" s="21"/>
      <c r="L2" s="21"/>
      <c r="M2" s="22"/>
      <c r="N2" s="21"/>
      <c r="O2" s="21"/>
      <c r="P2" s="21"/>
      <c r="Q2" s="22"/>
    </row>
    <row r="3" spans="2:17" ht="40.5" customHeight="1" thickBot="1">
      <c r="B3" s="160" t="s">
        <v>146</v>
      </c>
      <c r="C3" s="161"/>
      <c r="D3" s="161"/>
      <c r="E3" s="161"/>
      <c r="F3" s="161"/>
      <c r="G3" s="161"/>
      <c r="H3" s="162"/>
      <c r="J3" s="149" t="s">
        <v>120</v>
      </c>
      <c r="K3" s="150"/>
      <c r="L3" s="150"/>
      <c r="M3" s="150"/>
      <c r="N3" s="150"/>
      <c r="O3" s="150"/>
      <c r="P3" s="150"/>
      <c r="Q3" s="151"/>
    </row>
    <row r="4" spans="2:17" ht="24.75" thickBot="1">
      <c r="B4" s="134" t="s">
        <v>157</v>
      </c>
      <c r="C4" s="135"/>
      <c r="D4" s="135"/>
      <c r="E4" s="135"/>
      <c r="F4" s="135"/>
      <c r="G4" s="135"/>
      <c r="H4" s="136"/>
      <c r="J4" s="4"/>
      <c r="K4" s="176" t="s">
        <v>67</v>
      </c>
      <c r="L4" s="177"/>
      <c r="M4" s="178"/>
      <c r="N4" s="21"/>
      <c r="O4" s="176" t="s">
        <v>68</v>
      </c>
      <c r="P4" s="177"/>
      <c r="Q4" s="178"/>
    </row>
    <row r="5" spans="2:17" ht="27" customHeight="1">
      <c r="B5" s="113" t="s">
        <v>159</v>
      </c>
      <c r="C5" s="75"/>
      <c r="D5" s="75"/>
      <c r="E5" s="75"/>
      <c r="F5" s="99"/>
      <c r="G5" s="99"/>
      <c r="H5" s="76" t="s">
        <v>0</v>
      </c>
      <c r="I5" s="73"/>
      <c r="J5" s="90" t="s">
        <v>159</v>
      </c>
      <c r="K5" s="67"/>
      <c r="L5" s="68"/>
      <c r="M5" s="69" t="s">
        <v>0</v>
      </c>
      <c r="N5" s="68"/>
      <c r="O5" s="67"/>
      <c r="P5" s="68"/>
      <c r="Q5" s="69" t="s">
        <v>0</v>
      </c>
    </row>
    <row r="6" spans="2:17" ht="3" customHeight="1">
      <c r="B6" s="43"/>
      <c r="C6" s="30"/>
      <c r="D6" s="30"/>
      <c r="E6" s="30"/>
      <c r="F6" s="30"/>
      <c r="G6" s="30"/>
      <c r="H6" s="6"/>
      <c r="I6" s="2"/>
      <c r="J6" s="53"/>
      <c r="K6" s="4"/>
      <c r="L6" s="22"/>
      <c r="M6" s="6"/>
      <c r="N6" s="22"/>
      <c r="O6" s="4"/>
      <c r="P6" s="22"/>
      <c r="Q6" s="6"/>
    </row>
    <row r="7" spans="2:17">
      <c r="B7" s="44"/>
      <c r="C7" s="27"/>
      <c r="D7" s="27"/>
      <c r="E7" s="27"/>
      <c r="F7" s="27"/>
      <c r="G7" s="27"/>
      <c r="H7" s="47"/>
      <c r="I7" s="2"/>
      <c r="J7" s="4"/>
      <c r="K7" s="4"/>
      <c r="L7" s="22"/>
      <c r="M7" s="7"/>
      <c r="N7" s="22"/>
      <c r="O7" s="4"/>
      <c r="P7" s="22"/>
      <c r="Q7" s="7"/>
    </row>
    <row r="8" spans="2:17" ht="36" customHeight="1">
      <c r="B8" s="44"/>
      <c r="C8" s="27" t="s">
        <v>88</v>
      </c>
      <c r="D8" s="55">
        <f>194.06*100</f>
        <v>19406</v>
      </c>
      <c r="E8" s="27" t="s">
        <v>45</v>
      </c>
      <c r="F8" s="27"/>
      <c r="G8" s="27"/>
      <c r="H8" s="47"/>
      <c r="I8" s="2"/>
      <c r="J8" s="4" t="s">
        <v>88</v>
      </c>
      <c r="K8" s="8">
        <f>194.06*100</f>
        <v>19406</v>
      </c>
      <c r="L8" s="22" t="s">
        <v>45</v>
      </c>
      <c r="M8" s="7" t="s">
        <v>89</v>
      </c>
      <c r="N8" s="22"/>
      <c r="O8" s="8">
        <f>214.67*100</f>
        <v>21467</v>
      </c>
      <c r="P8" s="22" t="s">
        <v>45</v>
      </c>
      <c r="Q8" s="7" t="s">
        <v>89</v>
      </c>
    </row>
    <row r="9" spans="2:17" ht="36" customHeight="1">
      <c r="B9" s="44"/>
      <c r="C9" s="27" t="s">
        <v>63</v>
      </c>
      <c r="D9" s="55">
        <v>218</v>
      </c>
      <c r="E9" s="27" t="s">
        <v>45</v>
      </c>
      <c r="F9" s="27"/>
      <c r="G9" s="27"/>
      <c r="H9" s="47"/>
      <c r="I9" s="2"/>
      <c r="J9" s="4" t="s">
        <v>63</v>
      </c>
      <c r="K9" s="8">
        <v>218</v>
      </c>
      <c r="L9" s="22" t="s">
        <v>45</v>
      </c>
      <c r="M9" s="7" t="s">
        <v>66</v>
      </c>
      <c r="N9" s="22"/>
      <c r="O9" s="8">
        <v>237</v>
      </c>
      <c r="P9" s="22" t="s">
        <v>45</v>
      </c>
      <c r="Q9" s="7" t="s">
        <v>66</v>
      </c>
    </row>
    <row r="10" spans="2:17" ht="36" customHeight="1">
      <c r="B10" s="45"/>
      <c r="C10" s="27" t="s">
        <v>72</v>
      </c>
      <c r="D10" s="55">
        <v>1164.5999999999999</v>
      </c>
      <c r="E10" s="27" t="s">
        <v>70</v>
      </c>
      <c r="F10" s="27"/>
      <c r="G10" s="27"/>
      <c r="H10" s="47"/>
      <c r="I10" s="2"/>
      <c r="J10" s="4" t="s">
        <v>64</v>
      </c>
      <c r="K10" s="8">
        <v>3703</v>
      </c>
      <c r="L10" s="22" t="s">
        <v>45</v>
      </c>
      <c r="M10" s="7" t="s">
        <v>65</v>
      </c>
      <c r="N10" s="22"/>
      <c r="O10" s="8">
        <v>1423</v>
      </c>
      <c r="P10" s="22" t="s">
        <v>45</v>
      </c>
      <c r="Q10" s="7" t="s">
        <v>65</v>
      </c>
    </row>
    <row r="11" spans="2:17" ht="36" customHeight="1">
      <c r="B11" s="45"/>
      <c r="C11" s="27" t="s">
        <v>73</v>
      </c>
      <c r="D11" s="86">
        <f>ROUND(D10/D8,3)</f>
        <v>0.06</v>
      </c>
      <c r="E11" s="27" t="s">
        <v>74</v>
      </c>
      <c r="F11" s="27"/>
      <c r="G11" s="27"/>
      <c r="H11" s="47"/>
      <c r="I11" s="2"/>
      <c r="J11" s="4" t="s">
        <v>72</v>
      </c>
      <c r="K11" s="8">
        <v>1164.5999999999999</v>
      </c>
      <c r="L11" s="22" t="s">
        <v>70</v>
      </c>
      <c r="M11" s="7"/>
      <c r="N11" s="22"/>
      <c r="O11" s="8">
        <v>583.79999999999995</v>
      </c>
      <c r="P11" s="22" t="s">
        <v>70</v>
      </c>
      <c r="Q11" s="7"/>
    </row>
    <row r="12" spans="2:17" ht="36" customHeight="1">
      <c r="B12" s="45"/>
      <c r="C12" s="27" t="s">
        <v>78</v>
      </c>
      <c r="D12" s="87">
        <f>1/1000*3600</f>
        <v>3.6</v>
      </c>
      <c r="E12" s="27" t="s">
        <v>79</v>
      </c>
      <c r="F12" s="27"/>
      <c r="G12" s="27"/>
      <c r="H12" s="47" t="s">
        <v>153</v>
      </c>
      <c r="I12" s="2"/>
      <c r="J12" s="4" t="s">
        <v>73</v>
      </c>
      <c r="K12" s="18">
        <f>ROUND(K11/K8,3)</f>
        <v>0.06</v>
      </c>
      <c r="L12" s="22" t="s">
        <v>74</v>
      </c>
      <c r="M12" s="7"/>
      <c r="N12" s="22"/>
      <c r="O12" s="18">
        <f>ROUND(O11/O8,3)</f>
        <v>2.7E-2</v>
      </c>
      <c r="P12" s="22" t="s">
        <v>74</v>
      </c>
      <c r="Q12" s="7"/>
    </row>
    <row r="13" spans="2:17" ht="36" customHeight="1">
      <c r="B13" s="45"/>
      <c r="C13" s="27"/>
      <c r="D13" s="70"/>
      <c r="E13" s="70"/>
      <c r="F13" s="27"/>
      <c r="G13" s="27"/>
      <c r="H13" s="47"/>
      <c r="I13" s="2"/>
      <c r="J13" s="4" t="s">
        <v>78</v>
      </c>
      <c r="K13" s="11">
        <f>1/1000*3600</f>
        <v>3.6</v>
      </c>
      <c r="L13" s="22" t="s">
        <v>79</v>
      </c>
      <c r="M13" s="7" t="s">
        <v>80</v>
      </c>
      <c r="N13" s="22"/>
      <c r="O13" s="11">
        <f>1/1000*3600</f>
        <v>3.6</v>
      </c>
      <c r="P13" s="22" t="s">
        <v>79</v>
      </c>
      <c r="Q13" s="7" t="s">
        <v>80</v>
      </c>
    </row>
    <row r="14" spans="2:17">
      <c r="B14" s="45"/>
      <c r="C14" s="27"/>
      <c r="D14" s="27"/>
      <c r="E14" s="27"/>
      <c r="F14" s="27"/>
      <c r="G14" s="27"/>
      <c r="H14" s="47"/>
      <c r="I14" s="2"/>
      <c r="J14" s="4"/>
      <c r="K14" s="4"/>
      <c r="L14" s="22"/>
      <c r="M14" s="7"/>
      <c r="N14" s="22"/>
      <c r="O14" s="4"/>
      <c r="P14" s="22"/>
      <c r="Q14" s="7"/>
    </row>
    <row r="15" spans="2:17">
      <c r="B15" s="61" t="s">
        <v>158</v>
      </c>
      <c r="C15" s="62"/>
      <c r="D15" s="62"/>
      <c r="E15" s="62"/>
      <c r="F15" s="62"/>
      <c r="G15" s="62"/>
      <c r="H15" s="63"/>
      <c r="I15" s="2"/>
      <c r="J15" s="83" t="s">
        <v>2</v>
      </c>
      <c r="K15" s="4"/>
      <c r="L15" s="22"/>
      <c r="M15" s="7"/>
      <c r="N15" s="22"/>
      <c r="O15" s="4"/>
      <c r="P15" s="22"/>
      <c r="Q15" s="7"/>
    </row>
    <row r="16" spans="2:17" ht="3.6" customHeight="1">
      <c r="B16" s="43"/>
      <c r="C16" s="30"/>
      <c r="D16" s="30"/>
      <c r="E16" s="30"/>
      <c r="F16" s="30"/>
      <c r="G16" s="30"/>
      <c r="H16" s="6"/>
      <c r="I16" s="2"/>
      <c r="J16" s="53"/>
      <c r="K16" s="4"/>
      <c r="L16" s="22"/>
      <c r="M16" s="7"/>
      <c r="N16" s="22"/>
      <c r="O16" s="4"/>
      <c r="P16" s="22"/>
      <c r="Q16" s="7"/>
    </row>
    <row r="17" spans="2:17">
      <c r="B17" s="44"/>
      <c r="C17" s="27"/>
      <c r="D17" s="48"/>
      <c r="E17" s="48"/>
      <c r="F17" s="27"/>
      <c r="G17" s="27"/>
      <c r="H17" s="47"/>
      <c r="I17" s="2"/>
      <c r="J17" s="4"/>
      <c r="K17" s="9"/>
      <c r="L17" s="10"/>
      <c r="M17" s="7"/>
      <c r="N17" s="22"/>
      <c r="O17" s="9"/>
      <c r="P17" s="10"/>
      <c r="Q17" s="7"/>
    </row>
    <row r="18" spans="2:17" ht="36" customHeight="1">
      <c r="B18" s="45"/>
      <c r="C18" s="27" t="s">
        <v>84</v>
      </c>
      <c r="D18" s="87">
        <v>100</v>
      </c>
      <c r="E18" s="27" t="s">
        <v>85</v>
      </c>
      <c r="F18" s="27"/>
      <c r="G18" s="27"/>
      <c r="H18" s="47" t="s">
        <v>139</v>
      </c>
      <c r="I18" s="2"/>
      <c r="J18" s="4" t="s">
        <v>84</v>
      </c>
      <c r="K18" s="11">
        <v>100</v>
      </c>
      <c r="L18" s="22" t="s">
        <v>85</v>
      </c>
      <c r="M18" s="7" t="s">
        <v>86</v>
      </c>
      <c r="N18" s="22"/>
      <c r="O18" s="11">
        <v>100</v>
      </c>
      <c r="P18" s="22" t="s">
        <v>85</v>
      </c>
      <c r="Q18" s="7" t="s">
        <v>86</v>
      </c>
    </row>
    <row r="19" spans="2:17" ht="37.5">
      <c r="B19" s="45"/>
      <c r="C19" s="27" t="s">
        <v>82</v>
      </c>
      <c r="D19" s="66">
        <f>(D18*2)^2*9/10000</f>
        <v>36</v>
      </c>
      <c r="E19" s="27" t="s">
        <v>45</v>
      </c>
      <c r="F19" s="27"/>
      <c r="G19" s="27"/>
      <c r="H19" s="47" t="s">
        <v>99</v>
      </c>
      <c r="I19" s="2"/>
      <c r="J19" s="4" t="s">
        <v>82</v>
      </c>
      <c r="K19" s="15">
        <f>(K18*2)^2*9/10000</f>
        <v>36</v>
      </c>
      <c r="L19" s="22" t="s">
        <v>45</v>
      </c>
      <c r="M19" s="7" t="s">
        <v>99</v>
      </c>
      <c r="N19" s="22"/>
      <c r="O19" s="15">
        <f>(O18*2)^2*9/10000</f>
        <v>36</v>
      </c>
      <c r="P19" s="22" t="s">
        <v>45</v>
      </c>
      <c r="Q19" s="7" t="s">
        <v>99</v>
      </c>
    </row>
    <row r="20" spans="2:17">
      <c r="B20" s="45"/>
      <c r="C20" s="27"/>
      <c r="D20" s="27"/>
      <c r="E20" s="27"/>
      <c r="F20" s="27"/>
      <c r="G20" s="27"/>
      <c r="H20" s="47"/>
      <c r="I20" s="2"/>
      <c r="J20" s="4" t="s">
        <v>98</v>
      </c>
      <c r="K20" s="15">
        <f>ROUND(K10/K19*9,0)</f>
        <v>926</v>
      </c>
      <c r="L20" s="22" t="s">
        <v>4</v>
      </c>
      <c r="M20" s="7"/>
      <c r="N20" s="22"/>
      <c r="O20" s="15">
        <f>ROUND(O10/O19*9,0)</f>
        <v>356</v>
      </c>
      <c r="P20" s="22" t="s">
        <v>4</v>
      </c>
      <c r="Q20" s="7"/>
    </row>
    <row r="21" spans="2:17">
      <c r="B21" s="45"/>
      <c r="C21" s="27"/>
      <c r="D21" s="27"/>
      <c r="E21" s="27"/>
      <c r="F21" s="27"/>
      <c r="G21" s="27"/>
      <c r="H21" s="47"/>
      <c r="I21" s="2"/>
      <c r="J21" s="4"/>
      <c r="K21" s="4"/>
      <c r="L21" s="22"/>
      <c r="M21" s="7"/>
      <c r="N21" s="22"/>
      <c r="O21" s="4"/>
      <c r="P21" s="22"/>
      <c r="Q21" s="7"/>
    </row>
    <row r="22" spans="2:17">
      <c r="B22" s="57" t="s">
        <v>8</v>
      </c>
      <c r="C22" s="58"/>
      <c r="D22" s="59"/>
      <c r="E22" s="59"/>
      <c r="F22" s="59"/>
      <c r="G22" s="59"/>
      <c r="H22" s="60"/>
      <c r="I22" s="2"/>
      <c r="J22" s="83" t="s">
        <v>8</v>
      </c>
      <c r="K22" s="4"/>
      <c r="L22" s="22"/>
      <c r="M22" s="7"/>
      <c r="N22" s="22"/>
      <c r="O22" s="4"/>
      <c r="P22" s="22"/>
      <c r="Q22" s="7"/>
    </row>
    <row r="23" spans="2:17" ht="3.6" customHeight="1">
      <c r="B23" s="43"/>
      <c r="C23" s="30"/>
      <c r="D23" s="51"/>
      <c r="E23" s="51"/>
      <c r="F23" s="51"/>
      <c r="G23" s="51"/>
      <c r="H23" s="52"/>
      <c r="I23" s="2"/>
      <c r="J23" s="53"/>
      <c r="K23" s="4"/>
      <c r="L23" s="22"/>
      <c r="M23" s="7"/>
      <c r="N23" s="22"/>
      <c r="O23" s="4"/>
      <c r="P23" s="22"/>
      <c r="Q23" s="7"/>
    </row>
    <row r="24" spans="2:17">
      <c r="B24" s="45"/>
      <c r="C24" s="27"/>
      <c r="D24" s="27"/>
      <c r="E24" s="27"/>
      <c r="F24" s="27"/>
      <c r="G24" s="27"/>
      <c r="H24" s="47"/>
      <c r="I24" s="2"/>
      <c r="J24" s="4"/>
      <c r="K24" s="4"/>
      <c r="L24" s="22"/>
      <c r="M24" s="7"/>
      <c r="N24" s="22"/>
      <c r="O24" s="4"/>
      <c r="P24" s="22"/>
      <c r="Q24" s="7"/>
    </row>
    <row r="25" spans="2:17" ht="37.5" customHeight="1">
      <c r="B25" s="45"/>
      <c r="C25" s="27" t="s">
        <v>92</v>
      </c>
      <c r="D25" s="66">
        <f>ROUND(D9*D11/D12,1)</f>
        <v>3.6</v>
      </c>
      <c r="E25" s="27" t="s">
        <v>87</v>
      </c>
      <c r="F25" s="27"/>
      <c r="G25" s="27"/>
      <c r="H25" s="47"/>
      <c r="I25" s="2"/>
      <c r="J25" s="4" t="s">
        <v>92</v>
      </c>
      <c r="K25" s="15">
        <f>ROUND(K9*K12/K13,1)</f>
        <v>3.6</v>
      </c>
      <c r="L25" s="22" t="s">
        <v>87</v>
      </c>
      <c r="M25" s="7"/>
      <c r="N25" s="22"/>
      <c r="O25" s="15">
        <f>ROUND(O9*O12/O13,1)</f>
        <v>1.8</v>
      </c>
      <c r="P25" s="22" t="s">
        <v>87</v>
      </c>
      <c r="Q25" s="7"/>
    </row>
    <row r="26" spans="2:17" ht="37.5" customHeight="1">
      <c r="B26" s="45"/>
      <c r="C26" s="27" t="s">
        <v>93</v>
      </c>
      <c r="D26" s="66">
        <f>ROUND(D19*D11/D12,1)</f>
        <v>0.6</v>
      </c>
      <c r="E26" s="27" t="s">
        <v>87</v>
      </c>
      <c r="F26" s="27"/>
      <c r="G26" s="27"/>
      <c r="H26" s="47"/>
      <c r="I26" s="2"/>
      <c r="J26" s="4" t="s">
        <v>93</v>
      </c>
      <c r="K26" s="15">
        <f>ROUND(K19*K12/K13,1)</f>
        <v>0.6</v>
      </c>
      <c r="L26" s="22" t="s">
        <v>87</v>
      </c>
      <c r="M26" s="7"/>
      <c r="N26" s="22"/>
      <c r="O26" s="15">
        <f>ROUND(O19*O12/O13,1)</f>
        <v>0.3</v>
      </c>
      <c r="P26" s="22" t="s">
        <v>87</v>
      </c>
      <c r="Q26" s="7"/>
    </row>
    <row r="27" spans="2:17" ht="37.5">
      <c r="B27" s="45"/>
      <c r="C27" s="46" t="s">
        <v>101</v>
      </c>
      <c r="D27" s="88">
        <f>D25-D26</f>
        <v>3</v>
      </c>
      <c r="E27" s="27" t="s">
        <v>87</v>
      </c>
      <c r="F27" s="27"/>
      <c r="G27" s="27"/>
      <c r="H27" s="47"/>
      <c r="I27" s="2"/>
      <c r="J27" s="84" t="s">
        <v>101</v>
      </c>
      <c r="K27" s="12">
        <f>K25-K26</f>
        <v>3</v>
      </c>
      <c r="L27" s="22" t="s">
        <v>87</v>
      </c>
      <c r="M27" s="7"/>
      <c r="N27" s="22"/>
      <c r="O27" s="12">
        <f>O25-O26</f>
        <v>1.5</v>
      </c>
      <c r="P27" s="22" t="s">
        <v>87</v>
      </c>
      <c r="Q27" s="7"/>
    </row>
    <row r="28" spans="2:17" ht="37.5">
      <c r="B28" s="45"/>
      <c r="C28" s="46"/>
      <c r="D28" s="64"/>
      <c r="E28" s="27"/>
      <c r="F28" s="27"/>
      <c r="G28" s="27"/>
      <c r="H28" s="47"/>
      <c r="I28" s="2"/>
      <c r="J28" s="84" t="s">
        <v>115</v>
      </c>
      <c r="K28" s="16">
        <f>ROUND(K27/K20*1000,2)</f>
        <v>3.24</v>
      </c>
      <c r="L28" s="22" t="s">
        <v>94</v>
      </c>
      <c r="M28" s="7"/>
      <c r="N28" s="22"/>
      <c r="O28" s="16">
        <f>ROUND(O27/O20*1000,2)</f>
        <v>4.21</v>
      </c>
      <c r="P28" s="22" t="s">
        <v>94</v>
      </c>
      <c r="Q28" s="7"/>
    </row>
    <row r="29" spans="2:17">
      <c r="B29" s="45"/>
      <c r="C29" s="27"/>
      <c r="D29" s="27"/>
      <c r="E29" s="27"/>
      <c r="F29" s="27"/>
      <c r="G29" s="27"/>
      <c r="H29" s="47"/>
      <c r="I29" s="2"/>
      <c r="J29" s="4"/>
      <c r="K29" s="4"/>
      <c r="L29" s="22"/>
      <c r="M29" s="7"/>
      <c r="N29" s="22"/>
      <c r="O29" s="4"/>
      <c r="P29" s="22"/>
      <c r="Q29" s="7"/>
    </row>
    <row r="30" spans="2:17" ht="19.5" thickBot="1">
      <c r="B30" s="95" t="s">
        <v>162</v>
      </c>
      <c r="C30" s="96"/>
      <c r="D30" s="96"/>
      <c r="E30" s="97"/>
      <c r="F30" s="96"/>
      <c r="G30" s="97"/>
      <c r="H30" s="100"/>
      <c r="I30" s="2"/>
      <c r="J30" s="85" t="s">
        <v>141</v>
      </c>
      <c r="K30" s="4"/>
      <c r="L30" s="22"/>
      <c r="M30" s="7"/>
      <c r="N30" s="22"/>
      <c r="O30" s="4"/>
      <c r="P30" s="22"/>
      <c r="Q30" s="7"/>
    </row>
    <row r="31" spans="2:17" ht="3" customHeight="1">
      <c r="B31" s="101"/>
      <c r="C31" s="102"/>
      <c r="D31" s="102"/>
      <c r="E31" s="103"/>
      <c r="F31" s="102"/>
      <c r="G31" s="103"/>
      <c r="H31" s="103"/>
      <c r="I31" s="2"/>
      <c r="J31" s="53"/>
      <c r="K31" s="4"/>
      <c r="L31" s="22"/>
      <c r="M31" s="7"/>
      <c r="N31" s="22"/>
      <c r="O31" s="4"/>
      <c r="P31" s="22"/>
      <c r="Q31" s="7"/>
    </row>
    <row r="32" spans="2:17">
      <c r="B32" s="104"/>
      <c r="D32" s="2"/>
      <c r="E32" s="105"/>
      <c r="G32" s="105"/>
      <c r="H32" s="106"/>
      <c r="I32" s="2"/>
      <c r="J32" s="4"/>
      <c r="K32" s="4"/>
      <c r="L32" s="22"/>
      <c r="M32" s="7"/>
      <c r="N32" s="22"/>
      <c r="O32" s="4"/>
      <c r="P32" s="22"/>
      <c r="Q32" s="7"/>
    </row>
    <row r="33" spans="2:17" ht="56.25">
      <c r="B33" s="104"/>
      <c r="C33" s="2" t="s">
        <v>11</v>
      </c>
      <c r="D33" s="107">
        <f>K33</f>
        <v>0.5</v>
      </c>
      <c r="E33" s="108" t="s">
        <v>52</v>
      </c>
      <c r="F33" s="107" t="s">
        <v>147</v>
      </c>
      <c r="G33" s="105" t="s">
        <v>163</v>
      </c>
      <c r="H33" s="106"/>
      <c r="I33" s="2"/>
      <c r="J33" s="4" t="s">
        <v>11</v>
      </c>
      <c r="K33" s="8">
        <v>0.5</v>
      </c>
      <c r="L33" s="22" t="s">
        <v>26</v>
      </c>
      <c r="M33" s="7" t="s">
        <v>57</v>
      </c>
      <c r="N33" s="22"/>
      <c r="O33" s="17" t="s">
        <v>41</v>
      </c>
      <c r="P33" s="22" t="s">
        <v>26</v>
      </c>
      <c r="Q33" s="7" t="s">
        <v>59</v>
      </c>
    </row>
    <row r="34" spans="2:17" ht="37.5">
      <c r="B34" s="104"/>
      <c r="C34" s="2" t="s">
        <v>12</v>
      </c>
      <c r="D34" s="107">
        <f>O34</f>
        <v>1</v>
      </c>
      <c r="E34" s="108" t="s">
        <v>52</v>
      </c>
      <c r="F34" s="107" t="s">
        <v>147</v>
      </c>
      <c r="G34" s="105" t="s">
        <v>164</v>
      </c>
      <c r="H34" s="106"/>
      <c r="I34" s="2"/>
      <c r="J34" s="4" t="s">
        <v>12</v>
      </c>
      <c r="K34" s="17" t="s">
        <v>41</v>
      </c>
      <c r="L34" s="22" t="s">
        <v>27</v>
      </c>
      <c r="M34" s="7" t="s">
        <v>58</v>
      </c>
      <c r="N34" s="22"/>
      <c r="O34" s="8">
        <v>1</v>
      </c>
      <c r="P34" s="22" t="s">
        <v>27</v>
      </c>
      <c r="Q34" s="7" t="s">
        <v>60</v>
      </c>
    </row>
    <row r="35" spans="2:17" ht="30.75" customHeight="1" thickBot="1">
      <c r="B35" s="109"/>
      <c r="C35" s="110"/>
      <c r="D35" s="110"/>
      <c r="E35" s="111"/>
      <c r="F35" s="110"/>
      <c r="G35" s="111"/>
      <c r="H35" s="112"/>
      <c r="J35" s="85" t="s">
        <v>161</v>
      </c>
      <c r="K35" s="4"/>
      <c r="L35" s="22"/>
      <c r="M35" s="7"/>
      <c r="N35" s="22"/>
      <c r="O35" s="4"/>
      <c r="P35" s="22"/>
      <c r="Q35" s="7"/>
    </row>
    <row r="36" spans="2:17" ht="3" customHeight="1">
      <c r="J36" s="53"/>
      <c r="K36" s="4"/>
      <c r="L36" s="22"/>
      <c r="M36" s="7"/>
      <c r="N36" s="22"/>
      <c r="O36" s="4"/>
      <c r="P36" s="22"/>
      <c r="Q36" s="7"/>
    </row>
    <row r="37" spans="2:17" ht="25.5" customHeight="1">
      <c r="J37" s="4" t="s">
        <v>110</v>
      </c>
      <c r="K37" s="9">
        <v>141342</v>
      </c>
      <c r="L37" s="22" t="s">
        <v>6</v>
      </c>
      <c r="M37" s="7" t="s">
        <v>156</v>
      </c>
      <c r="N37" s="22"/>
      <c r="O37" s="9">
        <v>26543</v>
      </c>
      <c r="P37" s="22" t="s">
        <v>6</v>
      </c>
      <c r="Q37" s="7" t="s">
        <v>155</v>
      </c>
    </row>
    <row r="38" spans="2:17" ht="25.5" customHeight="1">
      <c r="J38" s="4" t="s">
        <v>111</v>
      </c>
      <c r="K38" s="4">
        <v>728.3</v>
      </c>
      <c r="L38" s="22" t="s">
        <v>112</v>
      </c>
      <c r="M38" s="7"/>
      <c r="N38" s="22"/>
      <c r="O38" s="4">
        <v>123.6</v>
      </c>
      <c r="P38" s="22" t="s">
        <v>112</v>
      </c>
      <c r="Q38" s="7"/>
    </row>
    <row r="39" spans="2:17" ht="25.5" customHeight="1">
      <c r="J39" s="4" t="s">
        <v>113</v>
      </c>
      <c r="K39" s="4">
        <v>194.06</v>
      </c>
      <c r="L39" s="22" t="s">
        <v>154</v>
      </c>
      <c r="M39" s="7"/>
      <c r="N39" s="22"/>
      <c r="O39" s="4">
        <v>214.67</v>
      </c>
      <c r="P39" s="22" t="s">
        <v>154</v>
      </c>
      <c r="Q39" s="7"/>
    </row>
    <row r="40" spans="2:17" ht="25.5" customHeight="1">
      <c r="J40" s="4" t="s">
        <v>13</v>
      </c>
      <c r="K40" s="9">
        <v>42602</v>
      </c>
      <c r="L40" s="22" t="s">
        <v>6</v>
      </c>
      <c r="M40" s="7"/>
      <c r="N40" s="22"/>
      <c r="O40" s="9">
        <v>9449</v>
      </c>
      <c r="P40" s="22" t="s">
        <v>6</v>
      </c>
      <c r="Q40" s="7"/>
    </row>
    <row r="41" spans="2:17" ht="25.5" customHeight="1" thickBot="1">
      <c r="J41" s="40" t="s">
        <v>114</v>
      </c>
      <c r="K41" s="41">
        <v>5203</v>
      </c>
      <c r="L41" s="13" t="s">
        <v>6</v>
      </c>
      <c r="M41" s="14"/>
      <c r="N41" s="13"/>
      <c r="O41" s="41">
        <v>804</v>
      </c>
      <c r="P41" s="13" t="s">
        <v>6</v>
      </c>
      <c r="Q41" s="14"/>
    </row>
    <row r="42" spans="2:17">
      <c r="J42" s="21"/>
      <c r="K42" s="21"/>
      <c r="L42" s="21"/>
      <c r="M42" s="21"/>
      <c r="N42" s="21"/>
      <c r="O42" s="21"/>
      <c r="P42" s="21"/>
      <c r="Q42" s="21"/>
    </row>
  </sheetData>
  <mergeCells count="5">
    <mergeCell ref="K4:M4"/>
    <mergeCell ref="O4:Q4"/>
    <mergeCell ref="J3:Q3"/>
    <mergeCell ref="B3:H3"/>
    <mergeCell ref="B4:H4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①A-1面積カバー率_カメラ</vt:lpstr>
      <vt:lpstr>②A-2人口カバー率_BLEタグ</vt:lpstr>
      <vt:lpstr>③A-2人口カバー率_GPSタグ</vt:lpstr>
      <vt:lpstr>④A-3犯罪減少率_カメラ</vt:lpstr>
      <vt:lpstr>⑤A-4捜索時間短縮_BLEタグ</vt:lpstr>
      <vt:lpstr>⑥A-4捜索時間短縮_GPSタグ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2025-05-30T07:27:30Z</dcterms:modified>
</cp:coreProperties>
</file>