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U:\防火班\▲△2025年（R７年度）以降～△▲\02_防火避難関係規定\99_問い合わせ・雑件・その他\R7\01_不燃ウレタン認定品対応\98_ガイドライン・通知\10_検証計算シート\"/>
    </mc:Choice>
  </mc:AlternateContent>
  <xr:revisionPtr revIDLastSave="0" documentId="13_ncr:1_{7C749CE1-E985-490D-95F1-2E1FA636B55A}" xr6:coauthVersionLast="47" xr6:coauthVersionMax="47" xr10:uidLastSave="{00000000-0000-0000-0000-000000000000}"/>
  <workbookProtection workbookAlgorithmName="SHA-512" workbookHashValue="wt+8PmQaYXZW+mY3gXFnSwHWLtQLjowT5/jFJQ7n/aA0cZTIMtAm5+7qiftXMvliGIc+OiMzSQ+hM63b8sM1jw==" workbookSaltValue="aipurSdYqYZZcbV+KuF6tg==" workbookSpinCount="100000" lockStructure="1"/>
  <bookViews>
    <workbookView xWindow="28680" yWindow="-120" windowWidth="29040" windowHeight="15720" xr2:uid="{00000000-000D-0000-FFFF-FFFF00000000}"/>
  </bookViews>
  <sheets>
    <sheet name="検証計算シート" sheetId="46" r:id="rId1"/>
    <sheet name="室の種類" sheetId="10" r:id="rId2"/>
    <sheet name="(参考)演算結果" sheetId="9" r:id="rId3"/>
    <sheet name="リスト" sheetId="47" state="hidden" r:id="rId4"/>
  </sheets>
  <definedNames>
    <definedName name="_xlnm.Print_Area" localSheetId="2">'(参考)演算結果'!$A$2:$AO$10</definedName>
    <definedName name="_xlnm.Print_Area" localSheetId="0">検証計算シート!$A$1:$F$37</definedName>
    <definedName name="solver_adj" localSheetId="2" hidden="1">'(参考)演算結果'!$G$8:$G$10</definedName>
    <definedName name="solver_cvg" localSheetId="2" hidden="1">0.0001</definedName>
    <definedName name="solver_drv" localSheetId="2" hidden="1">1</definedName>
    <definedName name="solver_eng" localSheetId="2" hidden="1">1</definedName>
    <definedName name="solver_est" localSheetId="2" hidden="1">1</definedName>
    <definedName name="solver_itr" localSheetId="2" hidden="1">2147483647</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2</definedName>
    <definedName name="solver_nod" localSheetId="2" hidden="1">2147483647</definedName>
    <definedName name="solver_num" localSheetId="2" hidden="1">0</definedName>
    <definedName name="solver_nwt" localSheetId="2" hidden="1">1</definedName>
    <definedName name="solver_opt" localSheetId="2" hidden="1">'(参考)演算結果'!#REF!</definedName>
    <definedName name="solver_pre" localSheetId="2" hidden="1">0.000001</definedName>
    <definedName name="solver_rbv" localSheetId="2" hidden="1">1</definedName>
    <definedName name="solver_rlx" localSheetId="2" hidden="1">2</definedName>
    <definedName name="solver_rsd" localSheetId="2" hidden="1">0</definedName>
    <definedName name="solver_scl" localSheetId="2" hidden="1">1</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val" localSheetId="2" hidden="1">0</definedName>
    <definedName name="solver_ver" localSheetId="2"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46" l="1"/>
  <c r="K8" i="9" s="1"/>
  <c r="D21" i="46"/>
  <c r="L8" i="9" s="1"/>
  <c r="D20" i="46"/>
  <c r="I8" i="9" s="1"/>
  <c r="G26" i="46"/>
  <c r="P8" i="9"/>
  <c r="Q8" i="9"/>
  <c r="G8" i="9"/>
  <c r="AE8" i="9"/>
  <c r="H8" i="9"/>
  <c r="E8" i="9"/>
  <c r="D8" i="9"/>
  <c r="N8" i="9" l="1"/>
  <c r="T8" i="9"/>
  <c r="AD8" i="9"/>
  <c r="S8" i="9" l="1"/>
  <c r="U8" i="9" s="1"/>
  <c r="X8" i="9"/>
  <c r="W8" i="9" s="1"/>
  <c r="V8" i="9" l="1"/>
  <c r="Z8" i="9" s="1"/>
  <c r="AJ8" i="9" s="1"/>
  <c r="Y8" i="9"/>
  <c r="AA8" i="9" l="1"/>
  <c r="AC8" i="9" l="1"/>
  <c r="AN8" i="9" s="1"/>
  <c r="AO8" i="9" l="1"/>
  <c r="D28" i="46" s="1"/>
  <c r="AB8" i="9" l="1"/>
  <c r="AF8" i="9" s="1"/>
  <c r="D29" i="46" s="1"/>
  <c r="B33" i="46" s="1"/>
  <c r="A2" i="47" s="1"/>
  <c r="B36" i="46" s="1"/>
  <c r="AG8" i="9" l="1"/>
  <c r="AK8" i="9" s="1"/>
  <c r="AH8" i="9" l="1"/>
  <c r="AI8" i="9" l="1"/>
  <c r="AL8" i="9" s="1"/>
  <c r="AM8" i="9" s="1"/>
  <c r="D30"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yamaguchi</author>
    <author>noaki_m365</author>
  </authors>
  <commentList>
    <comment ref="G3" authorId="0" shapeId="0" xr:uid="{D5A375D6-0DBB-43C6-B5ED-1B62DAEBC2E9}">
      <text>
        <r>
          <rPr>
            <b/>
            <sz val="9"/>
            <color indexed="81"/>
            <rFont val="MS P ゴシック"/>
            <family val="3"/>
            <charset val="128"/>
          </rPr>
          <t>一番高い床面からの平均天井高さ</t>
        </r>
      </text>
    </comment>
    <comment ref="H3" authorId="0" shapeId="0" xr:uid="{5416FF6F-E3D3-408D-95A4-947AB5E25BD8}">
      <text>
        <r>
          <rPr>
            <b/>
            <sz val="9"/>
            <color indexed="81"/>
            <rFont val="MS P ゴシック"/>
            <family val="3"/>
            <charset val="128"/>
          </rPr>
          <t>当該避難経路上に設けられた当該居室の出口の幅の合計</t>
        </r>
      </text>
    </comment>
    <comment ref="M3" authorId="0" shapeId="0" xr:uid="{E4DDD760-A213-4F45-BCD7-F3C965C6A509}">
      <text>
        <r>
          <rPr>
            <b/>
            <sz val="9"/>
            <color indexed="81"/>
            <rFont val="MS P ゴシック"/>
            <family val="3"/>
            <charset val="128"/>
          </rPr>
          <t>床のレベル差があれば入力する。
→　計算を煩雑にさせないため、現時点では割愛</t>
        </r>
      </text>
    </comment>
    <comment ref="AB3" authorId="1" shapeId="0" xr:uid="{4FF799F4-7B82-4C86-A9E0-DEC06F328FAB}">
      <text>
        <r>
          <rPr>
            <b/>
            <sz val="9"/>
            <color indexed="81"/>
            <rFont val="MS P ゴシック"/>
            <family val="3"/>
            <charset val="128"/>
          </rPr>
          <t>天井＋周長(4√Ar)×煙層厚さ</t>
        </r>
      </text>
    </comment>
    <comment ref="O6" authorId="0" shapeId="0" xr:uid="{C763E7A6-18C6-455F-8488-E38086064BA4}">
      <text>
        <r>
          <rPr>
            <b/>
            <sz val="9"/>
            <color indexed="81"/>
            <rFont val="MS P ゴシック"/>
            <family val="3"/>
            <charset val="128"/>
          </rPr>
          <t>子室の合計人数を入力</t>
        </r>
      </text>
    </comment>
    <comment ref="P6" authorId="0" shapeId="0" xr:uid="{50F2383E-77D3-4140-8150-3374371FA550}">
      <text>
        <r>
          <rPr>
            <b/>
            <sz val="9"/>
            <color indexed="81"/>
            <rFont val="MS P ゴシック"/>
            <family val="3"/>
            <charset val="128"/>
          </rPr>
          <t>アスペクト比から児童算出。直接入力しても良い。</t>
        </r>
      </text>
    </comment>
  </commentList>
</comments>
</file>

<file path=xl/sharedStrings.xml><?xml version="1.0" encoding="utf-8"?>
<sst xmlns="http://schemas.openxmlformats.org/spreadsheetml/2006/main" count="251" uniqueCount="215">
  <si>
    <t>煙層上昇温度</t>
    <rPh sb="0" eb="2">
      <t>ケムリソウ</t>
    </rPh>
    <rPh sb="2" eb="4">
      <t>ジョウショウ</t>
    </rPh>
    <rPh sb="4" eb="6">
      <t>オンド</t>
    </rPh>
    <phoneticPr fontId="2"/>
  </si>
  <si>
    <t>m</t>
    <phoneticPr fontId="2"/>
  </si>
  <si>
    <t>-</t>
    <phoneticPr fontId="2"/>
  </si>
  <si>
    <t>床面積</t>
    <rPh sb="0" eb="3">
      <t>ユカメンセキ</t>
    </rPh>
    <phoneticPr fontId="2"/>
  </si>
  <si>
    <t>Aroom</t>
    <phoneticPr fontId="2"/>
  </si>
  <si>
    <t>m2</t>
    <phoneticPr fontId="2"/>
  </si>
  <si>
    <t>壁周長</t>
    <rPh sb="0" eb="1">
      <t>カベ</t>
    </rPh>
    <rPh sb="1" eb="3">
      <t>シュウチョウ</t>
    </rPh>
    <phoneticPr fontId="2"/>
  </si>
  <si>
    <t>歩行速度</t>
    <rPh sb="0" eb="2">
      <t>ホコウ</t>
    </rPh>
    <rPh sb="2" eb="4">
      <t>ソクド</t>
    </rPh>
    <phoneticPr fontId="2"/>
  </si>
  <si>
    <t>居室出口幅</t>
    <rPh sb="0" eb="2">
      <t>キョシツ</t>
    </rPh>
    <rPh sb="2" eb="4">
      <t>デグチ</t>
    </rPh>
    <rPh sb="4" eb="5">
      <t>ハバ</t>
    </rPh>
    <phoneticPr fontId="2"/>
  </si>
  <si>
    <t>Broom</t>
    <phoneticPr fontId="2"/>
  </si>
  <si>
    <t>歩行距離</t>
    <rPh sb="0" eb="2">
      <t>ホコウ</t>
    </rPh>
    <rPh sb="2" eb="4">
      <t>キョリ</t>
    </rPh>
    <phoneticPr fontId="2"/>
  </si>
  <si>
    <t>可燃物密度</t>
    <rPh sb="0" eb="3">
      <t>カネンブツ</t>
    </rPh>
    <rPh sb="3" eb="5">
      <t>ミツド</t>
    </rPh>
    <phoneticPr fontId="2"/>
  </si>
  <si>
    <t>ql</t>
    <phoneticPr fontId="2"/>
  </si>
  <si>
    <t>MJ/m2</t>
    <phoneticPr fontId="2"/>
  </si>
  <si>
    <t>内装の仕上げの種類</t>
    <rPh sb="0" eb="2">
      <t>ナイソウ</t>
    </rPh>
    <rPh sb="3" eb="5">
      <t>シア</t>
    </rPh>
    <rPh sb="7" eb="9">
      <t>シュルイ</t>
    </rPh>
    <phoneticPr fontId="2"/>
  </si>
  <si>
    <t>火災成長率</t>
    <rPh sb="0" eb="2">
      <t>カサイ</t>
    </rPh>
    <rPh sb="2" eb="5">
      <t>セイチョウリツ</t>
    </rPh>
    <phoneticPr fontId="2"/>
  </si>
  <si>
    <t>出口通過時間</t>
    <rPh sb="0" eb="2">
      <t>デグチ</t>
    </rPh>
    <rPh sb="2" eb="4">
      <t>ツウカ</t>
    </rPh>
    <rPh sb="4" eb="6">
      <t>ジカン</t>
    </rPh>
    <phoneticPr fontId="2"/>
  </si>
  <si>
    <t>人</t>
    <rPh sb="0" eb="1">
      <t>ニン</t>
    </rPh>
    <phoneticPr fontId="2"/>
  </si>
  <si>
    <t>火源発熱速度</t>
    <rPh sb="0" eb="2">
      <t>カゲン</t>
    </rPh>
    <rPh sb="2" eb="4">
      <t>ハツネツ</t>
    </rPh>
    <rPh sb="4" eb="6">
      <t>ソクド</t>
    </rPh>
    <phoneticPr fontId="2"/>
  </si>
  <si>
    <t>周壁等面積</t>
    <rPh sb="0" eb="2">
      <t>シュウヘキ</t>
    </rPh>
    <rPh sb="2" eb="3">
      <t>トウ</t>
    </rPh>
    <rPh sb="3" eb="5">
      <t>メンセキ</t>
    </rPh>
    <phoneticPr fontId="2"/>
  </si>
  <si>
    <t>煙層密度</t>
    <rPh sb="0" eb="2">
      <t>ケムリソウ</t>
    </rPh>
    <rPh sb="2" eb="4">
      <t>ミツド</t>
    </rPh>
    <phoneticPr fontId="2"/>
  </si>
  <si>
    <t>滞留時流出時間</t>
    <rPh sb="0" eb="2">
      <t>タイリュウ</t>
    </rPh>
    <rPh sb="2" eb="3">
      <t>ジ</t>
    </rPh>
    <rPh sb="3" eb="5">
      <t>リュウシュツ</t>
    </rPh>
    <rPh sb="5" eb="7">
      <t>ジカン</t>
    </rPh>
    <phoneticPr fontId="2"/>
  </si>
  <si>
    <t>tstart(room)</t>
    <phoneticPr fontId="2"/>
  </si>
  <si>
    <t>tpass(room)</t>
    <phoneticPr fontId="2"/>
  </si>
  <si>
    <t>tescape(room)</t>
    <phoneticPr fontId="2"/>
  </si>
  <si>
    <t>Zroom</t>
    <phoneticPr fontId="2"/>
  </si>
  <si>
    <t>限界煙層高さ</t>
    <rPh sb="0" eb="2">
      <t>ゲンカイ</t>
    </rPh>
    <rPh sb="2" eb="4">
      <t>ケムリソウ</t>
    </rPh>
    <rPh sb="4" eb="5">
      <t>タカ</t>
    </rPh>
    <phoneticPr fontId="2"/>
  </si>
  <si>
    <t>Hlim</t>
    <phoneticPr fontId="2"/>
  </si>
  <si>
    <t>避難開始時間</t>
  </si>
  <si>
    <t>滞留時歩行時間</t>
    <rPh sb="0" eb="2">
      <t>タイリュウ</t>
    </rPh>
    <rPh sb="2" eb="3">
      <t>ジ</t>
    </rPh>
    <rPh sb="3" eb="5">
      <t>ホコウ</t>
    </rPh>
    <rPh sb="5" eb="7">
      <t>ジカン</t>
    </rPh>
    <phoneticPr fontId="2"/>
  </si>
  <si>
    <t>煙層下端高さ</t>
    <rPh sb="0" eb="1">
      <t>ケムリ</t>
    </rPh>
    <rPh sb="1" eb="2">
      <t>ソウ</t>
    </rPh>
    <rPh sb="2" eb="4">
      <t>カタン</t>
    </rPh>
    <rPh sb="4" eb="5">
      <t>タカ</t>
    </rPh>
    <phoneticPr fontId="2"/>
  </si>
  <si>
    <t>床のレベル差</t>
    <rPh sb="0" eb="1">
      <t>ユカ</t>
    </rPh>
    <rPh sb="5" eb="6">
      <t>サ</t>
    </rPh>
    <phoneticPr fontId="2"/>
  </si>
  <si>
    <t>km</t>
    <phoneticPr fontId="2"/>
  </si>
  <si>
    <t>tm</t>
    <phoneticPr fontId="2"/>
  </si>
  <si>
    <t>kW</t>
    <phoneticPr fontId="2"/>
  </si>
  <si>
    <t>αroom</t>
    <phoneticPr fontId="2"/>
  </si>
  <si>
    <t>K</t>
    <phoneticPr fontId="2"/>
  </si>
  <si>
    <t>kg/m3</t>
    <phoneticPr fontId="2"/>
  </si>
  <si>
    <t>m/分</t>
    <rPh sb="2" eb="3">
      <t>フン</t>
    </rPh>
    <phoneticPr fontId="2"/>
  </si>
  <si>
    <t>分</t>
    <rPh sb="0" eb="1">
      <t>フン</t>
    </rPh>
    <phoneticPr fontId="2"/>
  </si>
  <si>
    <t>dTmax</t>
    <phoneticPr fontId="2"/>
  </si>
  <si>
    <t>m3/分</t>
    <rPh sb="3" eb="4">
      <t>フン</t>
    </rPh>
    <phoneticPr fontId="2"/>
  </si>
  <si>
    <t>在館者数</t>
    <rPh sb="0" eb="3">
      <t>ザイカンシャ</t>
    </rPh>
    <rPh sb="3" eb="4">
      <t>スウ</t>
    </rPh>
    <phoneticPr fontId="2"/>
  </si>
  <si>
    <t>pAroom</t>
    <phoneticPr fontId="2"/>
  </si>
  <si>
    <t>当該居室</t>
    <rPh sb="0" eb="2">
      <t>トウガイ</t>
    </rPh>
    <rPh sb="2" eb="4">
      <t>キョシツ</t>
    </rPh>
    <phoneticPr fontId="2"/>
  </si>
  <si>
    <t>Lwall(room)</t>
    <phoneticPr fontId="2"/>
  </si>
  <si>
    <t>Lroom</t>
    <phoneticPr fontId="2"/>
  </si>
  <si>
    <t>(一)特定不燃材料</t>
    <rPh sb="1" eb="2">
      <t>イチ</t>
    </rPh>
    <rPh sb="3" eb="5">
      <t>トクテイ</t>
    </rPh>
    <rPh sb="5" eb="7">
      <t>フネン</t>
    </rPh>
    <rPh sb="7" eb="9">
      <t>ザイリョウ</t>
    </rPh>
    <phoneticPr fontId="2"/>
  </si>
  <si>
    <t>(二)不燃材料</t>
    <rPh sb="1" eb="2">
      <t>ニ</t>
    </rPh>
    <rPh sb="3" eb="5">
      <t>フネン</t>
    </rPh>
    <rPh sb="5" eb="7">
      <t>ザイリョウ</t>
    </rPh>
    <phoneticPr fontId="2"/>
  </si>
  <si>
    <t>(三)準不燃材料</t>
    <rPh sb="1" eb="2">
      <t>サン</t>
    </rPh>
    <rPh sb="3" eb="4">
      <t>ジュン</t>
    </rPh>
    <rPh sb="4" eb="6">
      <t>フネン</t>
    </rPh>
    <rPh sb="6" eb="8">
      <t>ザイリョウ</t>
    </rPh>
    <phoneticPr fontId="2"/>
  </si>
  <si>
    <t>(四)難燃材料</t>
    <rPh sb="1" eb="2">
      <t>ヨン</t>
    </rPh>
    <rPh sb="3" eb="5">
      <t>ナンネン</t>
    </rPh>
    <rPh sb="5" eb="7">
      <t>ザイリョウ</t>
    </rPh>
    <phoneticPr fontId="2"/>
  </si>
  <si>
    <t>(五)天井準不燃</t>
    <rPh sb="1" eb="2">
      <t>ゴ</t>
    </rPh>
    <rPh sb="3" eb="5">
      <t>テンジョウ</t>
    </rPh>
    <rPh sb="5" eb="6">
      <t>ジュン</t>
    </rPh>
    <rPh sb="6" eb="8">
      <t>フネン</t>
    </rPh>
    <phoneticPr fontId="2"/>
  </si>
  <si>
    <t>天井</t>
    <rPh sb="0" eb="2">
      <t>テンジョウ</t>
    </rPh>
    <phoneticPr fontId="2"/>
  </si>
  <si>
    <t>壁</t>
    <rPh sb="0" eb="1">
      <t>カベ</t>
    </rPh>
    <phoneticPr fontId="2"/>
  </si>
  <si>
    <t>hroom</t>
    <phoneticPr fontId="2"/>
  </si>
  <si>
    <t>vcroud</t>
    <phoneticPr fontId="2"/>
  </si>
  <si>
    <t>燃焼拡大補正時間</t>
    <rPh sb="0" eb="2">
      <t>ネンショウ</t>
    </rPh>
    <rPh sb="2" eb="4">
      <t>カクダイ</t>
    </rPh>
    <rPh sb="4" eb="6">
      <t>ホセイ</t>
    </rPh>
    <rPh sb="6" eb="8">
      <t>ジカン</t>
    </rPh>
    <phoneticPr fontId="2"/>
  </si>
  <si>
    <t>t0(room)</t>
    <phoneticPr fontId="2"/>
  </si>
  <si>
    <t>　内装燃焼係数</t>
    <rPh sb="1" eb="3">
      <t>ナイソウ</t>
    </rPh>
    <rPh sb="3" eb="5">
      <t>ネンショウ</t>
    </rPh>
    <rPh sb="5" eb="7">
      <t>ケイスウ</t>
    </rPh>
    <phoneticPr fontId="2"/>
  </si>
  <si>
    <t>90Broom</t>
    <phoneticPr fontId="2"/>
  </si>
  <si>
    <t>tcrowd(room),i</t>
    <phoneticPr fontId="2"/>
  </si>
  <si>
    <t>Σlroom/vcrowd</t>
    <phoneticPr fontId="2"/>
  </si>
  <si>
    <t>ΔTr,room</t>
  </si>
  <si>
    <t>Qr,room</t>
    <phoneticPr fontId="2"/>
  </si>
  <si>
    <t>Zroom(1)</t>
    <phoneticPr fontId="2"/>
  </si>
  <si>
    <t>Zroom(2)</t>
    <phoneticPr fontId="2"/>
  </si>
  <si>
    <t>Aw(room)</t>
    <phoneticPr fontId="2"/>
  </si>
  <si>
    <t>Zphase1(room)</t>
    <phoneticPr fontId="2"/>
  </si>
  <si>
    <t>Vs(r,room)</t>
    <phoneticPr fontId="2"/>
  </si>
  <si>
    <t>フェーズ2の煙発生量</t>
    <rPh sb="6" eb="7">
      <t>ケムリ</t>
    </rPh>
    <rPh sb="7" eb="10">
      <t>ハッセイリョウ</t>
    </rPh>
    <phoneticPr fontId="2"/>
  </si>
  <si>
    <t>居室避難完了時間</t>
    <phoneticPr fontId="2"/>
  </si>
  <si>
    <t>フェーズ1</t>
    <phoneticPr fontId="2"/>
  </si>
  <si>
    <t>フェーズ2</t>
    <phoneticPr fontId="2"/>
  </si>
  <si>
    <t>ρr,room</t>
    <phoneticPr fontId="2"/>
  </si>
  <si>
    <t>人/分</t>
    <rPh sb="0" eb="1">
      <t>ニン</t>
    </rPh>
    <rPh sb="2" eb="3">
      <t>フン</t>
    </rPh>
    <phoneticPr fontId="2"/>
  </si>
  <si>
    <t>出口流動量</t>
    <rPh sb="0" eb="2">
      <t>デグチ</t>
    </rPh>
    <rPh sb="2" eb="4">
      <t>リュウドウ</t>
    </rPh>
    <rPh sb="4" eb="5">
      <t>リョウ</t>
    </rPh>
    <phoneticPr fontId="2"/>
  </si>
  <si>
    <t>親室</t>
    <rPh sb="0" eb="1">
      <t>オヤ</t>
    </rPh>
    <rPh sb="1" eb="2">
      <t>シツ</t>
    </rPh>
    <phoneticPr fontId="2"/>
  </si>
  <si>
    <t>子室</t>
    <rPh sb="0" eb="2">
      <t>コシツ</t>
    </rPh>
    <phoneticPr fontId="2"/>
  </si>
  <si>
    <r>
      <t>kW/s</t>
    </r>
    <r>
      <rPr>
        <vertAlign val="superscript"/>
        <sz val="11"/>
        <color theme="1"/>
        <rFont val="游ゴシック"/>
        <family val="3"/>
        <charset val="128"/>
        <scheme val="minor"/>
      </rPr>
      <t>1/2</t>
    </r>
    <phoneticPr fontId="2"/>
  </si>
  <si>
    <t>フェーズ1の煙層下端高さ</t>
    <rPh sb="6" eb="8">
      <t>ケムリソウ</t>
    </rPh>
    <rPh sb="8" eb="10">
      <t>カタン</t>
    </rPh>
    <rPh sb="10" eb="11">
      <t>タカ</t>
    </rPh>
    <phoneticPr fontId="2"/>
  </si>
  <si>
    <t>アスペクト比</t>
    <rPh sb="5" eb="6">
      <t>ヒ</t>
    </rPh>
    <phoneticPr fontId="2"/>
  </si>
  <si>
    <t>ｎ</t>
  </si>
  <si>
    <t>-</t>
  </si>
  <si>
    <t>　内装燃焼抑制時間</t>
    <rPh sb="1" eb="3">
      <t>ナイソウ</t>
    </rPh>
    <rPh sb="3" eb="5">
      <t>ネンショウ</t>
    </rPh>
    <rPh sb="5" eb="7">
      <t>ヨクセイ</t>
    </rPh>
    <rPh sb="7" eb="9">
      <t>ジカン</t>
    </rPh>
    <phoneticPr fontId="2"/>
  </si>
  <si>
    <t>tm</t>
    <phoneticPr fontId="2"/>
  </si>
  <si>
    <t>分</t>
    <rPh sb="0" eb="1">
      <t>フン</t>
    </rPh>
    <phoneticPr fontId="2"/>
  </si>
  <si>
    <t>最高温度</t>
    <rPh sb="0" eb="2">
      <t>サイコウ</t>
    </rPh>
    <rPh sb="2" eb="4">
      <t>オンド</t>
    </rPh>
    <phoneticPr fontId="2"/>
  </si>
  <si>
    <t>ΔTmax</t>
    <phoneticPr fontId="2"/>
  </si>
  <si>
    <t>K</t>
    <phoneticPr fontId="2"/>
  </si>
  <si>
    <t>p</t>
    <phoneticPr fontId="2"/>
  </si>
  <si>
    <t>在館者密度</t>
    <rPh sb="0" eb="3">
      <t>ザイカンシャ</t>
    </rPh>
    <rPh sb="3" eb="5">
      <t>ミツド</t>
    </rPh>
    <phoneticPr fontId="2"/>
  </si>
  <si>
    <t>人/㎡</t>
    <rPh sb="0" eb="1">
      <t>ニン</t>
    </rPh>
    <phoneticPr fontId="2"/>
  </si>
  <si>
    <t>暴露可能温度</t>
    <rPh sb="0" eb="2">
      <t>バクロ</t>
    </rPh>
    <rPh sb="2" eb="4">
      <t>カノウ</t>
    </rPh>
    <rPh sb="4" eb="6">
      <t>オンド</t>
    </rPh>
    <phoneticPr fontId="2"/>
  </si>
  <si>
    <t>ΔT10000</t>
    <phoneticPr fontId="2"/>
  </si>
  <si>
    <t>代表径</t>
    <rPh sb="0" eb="3">
      <t>ダイヒョウケイ</t>
    </rPh>
    <phoneticPr fontId="2"/>
  </si>
  <si>
    <t>D</t>
    <phoneticPr fontId="2"/>
  </si>
  <si>
    <t>項目</t>
    <rPh sb="0" eb="2">
      <t>コウモク</t>
    </rPh>
    <phoneticPr fontId="18"/>
  </si>
  <si>
    <t>単位</t>
    <rPh sb="0" eb="2">
      <t>タンイ</t>
    </rPh>
    <phoneticPr fontId="18"/>
  </si>
  <si>
    <t>数値</t>
    <rPh sb="0" eb="2">
      <t>スウチ</t>
    </rPh>
    <phoneticPr fontId="18"/>
  </si>
  <si>
    <t>備考</t>
    <rPh sb="0" eb="2">
      <t>ビコウ</t>
    </rPh>
    <phoneticPr fontId="18"/>
  </si>
  <si>
    <t>m</t>
    <phoneticPr fontId="19"/>
  </si>
  <si>
    <t>㎡</t>
    <phoneticPr fontId="19"/>
  </si>
  <si>
    <t>室の床面積</t>
    <rPh sb="0" eb="1">
      <t>シツ</t>
    </rPh>
    <rPh sb="2" eb="5">
      <t>ユカメンセキ</t>
    </rPh>
    <phoneticPr fontId="18"/>
  </si>
  <si>
    <t>室の出口幅</t>
    <rPh sb="0" eb="1">
      <t>シツ</t>
    </rPh>
    <rPh sb="2" eb="5">
      <t>デグチハバ</t>
    </rPh>
    <phoneticPr fontId="2"/>
  </si>
  <si>
    <t>室の発熱量密度</t>
    <rPh sb="0" eb="1">
      <t>シツ</t>
    </rPh>
    <rPh sb="2" eb="7">
      <t>ハツネツリョウミツド</t>
    </rPh>
    <phoneticPr fontId="2"/>
  </si>
  <si>
    <t>MJ/㎡</t>
    <phoneticPr fontId="19"/>
  </si>
  <si>
    <t>歩行速度</t>
    <rPh sb="0" eb="4">
      <t>ホコウソクド</t>
    </rPh>
    <phoneticPr fontId="2"/>
  </si>
  <si>
    <t>在館者密度</t>
    <rPh sb="0" eb="5">
      <t>ザイカンシャミツド</t>
    </rPh>
    <phoneticPr fontId="2"/>
  </si>
  <si>
    <t>人/㎡</t>
    <rPh sb="0" eb="1">
      <t>ニン</t>
    </rPh>
    <phoneticPr fontId="19"/>
  </si>
  <si>
    <t>不燃材料</t>
    <rPh sb="0" eb="4">
      <t>フネンザイリョウ</t>
    </rPh>
    <phoneticPr fontId="2"/>
  </si>
  <si>
    <t>その他</t>
    <rPh sb="2" eb="3">
      <t>タ</t>
    </rPh>
    <phoneticPr fontId="2"/>
  </si>
  <si>
    <t>１．入力条件</t>
    <rPh sb="2" eb="6">
      <t>ニュウリョクジョウケン</t>
    </rPh>
    <phoneticPr fontId="18"/>
  </si>
  <si>
    <t>２．特殊閉鎖空間の検証結果</t>
    <rPh sb="2" eb="4">
      <t>トクシュ</t>
    </rPh>
    <rPh sb="4" eb="6">
      <t>ヘイサ</t>
    </rPh>
    <rPh sb="6" eb="8">
      <t>クウカン</t>
    </rPh>
    <rPh sb="9" eb="11">
      <t>ケンショウ</t>
    </rPh>
    <rPh sb="11" eb="13">
      <t>ケッカ</t>
    </rPh>
    <phoneticPr fontId="18"/>
  </si>
  <si>
    <t>複数ある場合は合計値</t>
    <rPh sb="0" eb="2">
      <t>フクスウ</t>
    </rPh>
    <rPh sb="4" eb="6">
      <t>バアイ</t>
    </rPh>
    <rPh sb="7" eb="10">
      <t>ゴウケイチ</t>
    </rPh>
    <phoneticPr fontId="2"/>
  </si>
  <si>
    <t>火炎高さ</t>
    <rPh sb="0" eb="3">
      <t>カエンタカ</t>
    </rPh>
    <phoneticPr fontId="18"/>
  </si>
  <si>
    <t>煙層温度</t>
    <rPh sb="0" eb="4">
      <t>ケムリソウオンド</t>
    </rPh>
    <phoneticPr fontId="18"/>
  </si>
  <si>
    <t>住宅の居室</t>
    <rPh sb="0" eb="2">
      <t>ジュウタク</t>
    </rPh>
    <rPh sb="3" eb="5">
      <t>キョシツ</t>
    </rPh>
    <phoneticPr fontId="2"/>
  </si>
  <si>
    <t>住宅以外の建築物における寝室または病室</t>
    <rPh sb="0" eb="4">
      <t>ジュウタクイガイ</t>
    </rPh>
    <rPh sb="5" eb="8">
      <t>ケンチクブツ</t>
    </rPh>
    <rPh sb="12" eb="14">
      <t>シンシツ</t>
    </rPh>
    <rPh sb="17" eb="19">
      <t>ビョウシツ</t>
    </rPh>
    <phoneticPr fontId="2"/>
  </si>
  <si>
    <t>事務室その他これに類するもの</t>
    <rPh sb="0" eb="3">
      <t>ジムシツ</t>
    </rPh>
    <rPh sb="5" eb="6">
      <t>タ</t>
    </rPh>
    <rPh sb="9" eb="10">
      <t>ルイ</t>
    </rPh>
    <phoneticPr fontId="2"/>
  </si>
  <si>
    <t>会議室その他これに類するもの</t>
    <rPh sb="0" eb="3">
      <t>カイギシツ</t>
    </rPh>
    <rPh sb="5" eb="6">
      <t>タ</t>
    </rPh>
    <rPh sb="9" eb="10">
      <t>ルイ</t>
    </rPh>
    <phoneticPr fontId="2"/>
  </si>
  <si>
    <t>教室</t>
    <rPh sb="0" eb="2">
      <t>キョウシツ</t>
    </rPh>
    <phoneticPr fontId="2"/>
  </si>
  <si>
    <t>体育館のアリーナその他これに類するもの</t>
    <rPh sb="0" eb="3">
      <t>タイイクカン</t>
    </rPh>
    <rPh sb="10" eb="11">
      <t>タ</t>
    </rPh>
    <rPh sb="14" eb="15">
      <t>ルイ</t>
    </rPh>
    <phoneticPr fontId="2"/>
  </si>
  <si>
    <t>博物館または美術館その他これに類するもの</t>
    <rPh sb="0" eb="3">
      <t>ハクブツカン</t>
    </rPh>
    <rPh sb="6" eb="9">
      <t>ビジュツカン</t>
    </rPh>
    <rPh sb="11" eb="12">
      <t>タ</t>
    </rPh>
    <rPh sb="15" eb="16">
      <t>ルイ</t>
    </rPh>
    <phoneticPr fontId="2"/>
  </si>
  <si>
    <t>自動車車庫又は自動車修理工場</t>
    <rPh sb="0" eb="5">
      <t>ジドウシャシャコ</t>
    </rPh>
    <rPh sb="5" eb="6">
      <t>マタ</t>
    </rPh>
    <rPh sb="7" eb="14">
      <t>ジドウシャシュウリコウジョウ</t>
    </rPh>
    <phoneticPr fontId="2"/>
  </si>
  <si>
    <t>昇降機その他の設備の機械室</t>
    <rPh sb="0" eb="3">
      <t>ショウコウキ</t>
    </rPh>
    <rPh sb="5" eb="6">
      <t>タ</t>
    </rPh>
    <rPh sb="7" eb="9">
      <t>セツビ</t>
    </rPh>
    <rPh sb="10" eb="13">
      <t>キカイシツ</t>
    </rPh>
    <phoneticPr fontId="2"/>
  </si>
  <si>
    <t>倉庫その他の物品の保管のように供する室</t>
    <rPh sb="0" eb="2">
      <t>ソウコ</t>
    </rPh>
    <rPh sb="4" eb="5">
      <t>タ</t>
    </rPh>
    <rPh sb="6" eb="8">
      <t>ブッピン</t>
    </rPh>
    <rPh sb="9" eb="11">
      <t>ホカン</t>
    </rPh>
    <rPh sb="15" eb="16">
      <t>キョウ</t>
    </rPh>
    <rPh sb="18" eb="19">
      <t>シツ</t>
    </rPh>
    <phoneticPr fontId="2"/>
  </si>
  <si>
    <t>備考</t>
    <rPh sb="0" eb="2">
      <t>ビコウ</t>
    </rPh>
    <phoneticPr fontId="2"/>
  </si>
  <si>
    <t>その他これに類するものの例</t>
    <rPh sb="2" eb="3">
      <t>タ</t>
    </rPh>
    <rPh sb="6" eb="7">
      <t>ルイ</t>
    </rPh>
    <rPh sb="12" eb="13">
      <t>レイ</t>
    </rPh>
    <phoneticPr fontId="2"/>
  </si>
  <si>
    <t>下宿・寄宿舎の居室</t>
    <rPh sb="0" eb="2">
      <t>ゲシュク</t>
    </rPh>
    <rPh sb="3" eb="6">
      <t>キシュクシャ</t>
    </rPh>
    <rPh sb="7" eb="9">
      <t>キョシツ</t>
    </rPh>
    <phoneticPr fontId="2"/>
  </si>
  <si>
    <t>ホテル・旅館の客室、宿直室・仮眠室</t>
    <rPh sb="4" eb="6">
      <t>リョカン</t>
    </rPh>
    <rPh sb="7" eb="9">
      <t>キャクシツ</t>
    </rPh>
    <rPh sb="10" eb="13">
      <t>シュクチョクシツ</t>
    </rPh>
    <rPh sb="14" eb="17">
      <t>カミンシツ</t>
    </rPh>
    <phoneticPr fontId="2"/>
  </si>
  <si>
    <t>打合せコーナー</t>
    <phoneticPr fontId="2"/>
  </si>
  <si>
    <t>学校の職員室、中央管理室、防災センター</t>
    <rPh sb="0" eb="2">
      <t>ガッコウ</t>
    </rPh>
    <rPh sb="3" eb="6">
      <t>ショクインシツ</t>
    </rPh>
    <phoneticPr fontId="2"/>
  </si>
  <si>
    <t>研修室</t>
    <rPh sb="0" eb="3">
      <t>ケンシュウシツ</t>
    </rPh>
    <phoneticPr fontId="2"/>
  </si>
  <si>
    <t>マーケット、遊技場、ゲームセンター</t>
    <rPh sb="6" eb="9">
      <t>ユウギジョウ</t>
    </rPh>
    <phoneticPr fontId="2"/>
  </si>
  <si>
    <t>連続式店舗の共用の通路部分は0.25人/m2としても良い。</t>
    <rPh sb="0" eb="5">
      <t>レンゾクシキテンポ</t>
    </rPh>
    <rPh sb="6" eb="8">
      <t>キョウヨウ</t>
    </rPh>
    <rPh sb="9" eb="13">
      <t>ツウロブブン</t>
    </rPh>
    <rPh sb="18" eb="19">
      <t>ニン</t>
    </rPh>
    <rPh sb="26" eb="27">
      <t>ヨ</t>
    </rPh>
    <phoneticPr fontId="2"/>
  </si>
  <si>
    <t>厨房や調理場は0.125人/m2としても良い。</t>
    <rPh sb="0" eb="2">
      <t>チュウボウ</t>
    </rPh>
    <rPh sb="3" eb="6">
      <t>チョウリバ</t>
    </rPh>
    <rPh sb="12" eb="13">
      <t>ニン</t>
    </rPh>
    <rPh sb="20" eb="21">
      <t>ヨ</t>
    </rPh>
    <phoneticPr fontId="2"/>
  </si>
  <si>
    <t>固定ベッドの場合の在館者密度は「ベッド数÷床面積」としても良い。</t>
    <rPh sb="0" eb="2">
      <t>コテイ</t>
    </rPh>
    <rPh sb="6" eb="8">
      <t>バアイ</t>
    </rPh>
    <rPh sb="9" eb="14">
      <t>ザイカンシャミツド</t>
    </rPh>
    <rPh sb="19" eb="20">
      <t>スウ</t>
    </rPh>
    <rPh sb="21" eb="24">
      <t>ユカメンセキ</t>
    </rPh>
    <rPh sb="29" eb="30">
      <t>ヨ</t>
    </rPh>
    <phoneticPr fontId="2"/>
  </si>
  <si>
    <t>在館者密度は「座席数÷床面積」としても良い。</t>
    <rPh sb="0" eb="5">
      <t>ザイカンシャミツド</t>
    </rPh>
    <rPh sb="7" eb="10">
      <t>ザセキスウ</t>
    </rPh>
    <rPh sb="11" eb="14">
      <t>ユカメンセキ</t>
    </rPh>
    <rPh sb="19" eb="20">
      <t>ヨ</t>
    </rPh>
    <phoneticPr fontId="2"/>
  </si>
  <si>
    <t>料理店、レストラン、喫茶店、コーヒーショップ、ティーラウンジ、キャバレー、カフェ、ナイトクラブ、バー、ダンスホール、カラオケルーム</t>
    <rPh sb="0" eb="3">
      <t>リョウリテン</t>
    </rPh>
    <rPh sb="10" eb="13">
      <t>キッサテン</t>
    </rPh>
    <phoneticPr fontId="2"/>
  </si>
  <si>
    <t>イベントホール、式場、宴会場、会議場、ディスコ、ライブハウス</t>
    <rPh sb="8" eb="10">
      <t>シキジョウ</t>
    </rPh>
    <rPh sb="11" eb="14">
      <t>エンカイジョウ</t>
    </rPh>
    <rPh sb="15" eb="18">
      <t>カイギジョウ</t>
    </rPh>
    <phoneticPr fontId="2"/>
  </si>
  <si>
    <t>図書館、ギャラリー、ショールーム、展示室</t>
    <rPh sb="0" eb="3">
      <t>トショカン</t>
    </rPh>
    <rPh sb="17" eb="20">
      <t>テンジシツ</t>
    </rPh>
    <phoneticPr fontId="2"/>
  </si>
  <si>
    <t>百貨店の売り場又は物品販売業を営む店舗その他これに類するもの(家具又は書店の売り場その他これらに類するもの)</t>
    <rPh sb="0" eb="3">
      <t>ヒャッカテン</t>
    </rPh>
    <rPh sb="4" eb="5">
      <t>ウ</t>
    </rPh>
    <rPh sb="6" eb="7">
      <t>バ</t>
    </rPh>
    <rPh sb="7" eb="8">
      <t>マタ</t>
    </rPh>
    <rPh sb="9" eb="14">
      <t>ブッピンハンバイギョウ</t>
    </rPh>
    <rPh sb="15" eb="16">
      <t>イトナ</t>
    </rPh>
    <rPh sb="17" eb="19">
      <t>テンポ</t>
    </rPh>
    <rPh sb="21" eb="22">
      <t>タ</t>
    </rPh>
    <rPh sb="25" eb="26">
      <t>ルイ</t>
    </rPh>
    <phoneticPr fontId="2"/>
  </si>
  <si>
    <t>百貨店の売り場又は物品販売業を営む店舗その他これに類するもの(その他の部分)</t>
    <phoneticPr fontId="2"/>
  </si>
  <si>
    <t>飲食店その他の飲食室（簡易な食堂）</t>
    <rPh sb="0" eb="3">
      <t>インショクテン</t>
    </rPh>
    <rPh sb="5" eb="6">
      <t>タ</t>
    </rPh>
    <rPh sb="7" eb="10">
      <t>インショクシツ</t>
    </rPh>
    <phoneticPr fontId="2"/>
  </si>
  <si>
    <t>飲食店その他の飲食室（その他の飲食室）</t>
    <phoneticPr fontId="2"/>
  </si>
  <si>
    <t>劇場、映画館、演芸場、観覧場、集会場その他これらに類する用途に供する室(客席部分：固定席の場合)</t>
    <rPh sb="0" eb="2">
      <t>ゲキジョウ</t>
    </rPh>
    <rPh sb="3" eb="6">
      <t>エイガカン</t>
    </rPh>
    <rPh sb="7" eb="10">
      <t>エンゲイジョウ</t>
    </rPh>
    <rPh sb="11" eb="14">
      <t>カンランジョウ</t>
    </rPh>
    <rPh sb="15" eb="18">
      <t>シュウカイジョウ</t>
    </rPh>
    <rPh sb="20" eb="21">
      <t>タ</t>
    </rPh>
    <rPh sb="25" eb="26">
      <t>ルイ</t>
    </rPh>
    <rPh sb="28" eb="30">
      <t>ヨウト</t>
    </rPh>
    <rPh sb="31" eb="32">
      <t>キョウ</t>
    </rPh>
    <rPh sb="34" eb="35">
      <t>シツ</t>
    </rPh>
    <rPh sb="36" eb="40">
      <t>キャクセキブブン</t>
    </rPh>
    <rPh sb="41" eb="44">
      <t>コテイセキ</t>
    </rPh>
    <rPh sb="45" eb="47">
      <t>バアイ</t>
    </rPh>
    <phoneticPr fontId="2"/>
  </si>
  <si>
    <t>劇場、映画館、演芸場、観覧場、集会場その他これらに類する用途に供する室(客席部分：その他の場合)</t>
    <rPh sb="43" eb="44">
      <t>タ</t>
    </rPh>
    <phoneticPr fontId="2"/>
  </si>
  <si>
    <t>劇場、映画館、演芸場、観覧場、集会場その他これらに類する用途に供する室(舞台部分)</t>
    <phoneticPr fontId="2"/>
  </si>
  <si>
    <t>m</t>
    <phoneticPr fontId="18"/>
  </si>
  <si>
    <t>℃</t>
    <phoneticPr fontId="19"/>
  </si>
  <si>
    <t>火炎高さ</t>
    <rPh sb="0" eb="3">
      <t>カエンタカ</t>
    </rPh>
    <phoneticPr fontId="2"/>
  </si>
  <si>
    <t>Lf</t>
    <phoneticPr fontId="2"/>
  </si>
  <si>
    <t>数値等</t>
    <rPh sb="0" eb="2">
      <t>スウチ</t>
    </rPh>
    <rPh sb="2" eb="3">
      <t>トウ</t>
    </rPh>
    <phoneticPr fontId="18"/>
  </si>
  <si>
    <t>天井高さ</t>
    <rPh sb="0" eb="3">
      <t>テンジョウタカ</t>
    </rPh>
    <phoneticPr fontId="2"/>
  </si>
  <si>
    <t>Hroom</t>
    <phoneticPr fontId="2"/>
  </si>
  <si>
    <t>特定不燃材料</t>
    <rPh sb="0" eb="2">
      <t>トクテイ</t>
    </rPh>
    <rPh sb="2" eb="4">
      <t>フネン</t>
    </rPh>
    <rPh sb="4" eb="6">
      <t>ザイリョウ</t>
    </rPh>
    <phoneticPr fontId="2"/>
  </si>
  <si>
    <t>不燃材料</t>
    <rPh sb="0" eb="2">
      <t>フネン</t>
    </rPh>
    <rPh sb="2" eb="4">
      <t>ザイリョウ</t>
    </rPh>
    <phoneticPr fontId="2"/>
  </si>
  <si>
    <t>準不燃材料</t>
    <rPh sb="0" eb="1">
      <t>ジュン</t>
    </rPh>
    <rPh sb="1" eb="3">
      <t>フネン</t>
    </rPh>
    <rPh sb="3" eb="5">
      <t>ザイリョウ</t>
    </rPh>
    <phoneticPr fontId="2"/>
  </si>
  <si>
    <t>難燃材料</t>
    <rPh sb="0" eb="2">
      <t>ナンネン</t>
    </rPh>
    <rPh sb="2" eb="4">
      <t>ザイリョウ</t>
    </rPh>
    <phoneticPr fontId="2"/>
  </si>
  <si>
    <t>1.8m以上であれば当該居室の在館者の避難安全が確保される。</t>
    <rPh sb="4" eb="6">
      <t>イジョウ</t>
    </rPh>
    <rPh sb="10" eb="14">
      <t>トウガイキョシツ</t>
    </rPh>
    <rPh sb="15" eb="18">
      <t>ザイカンシャ</t>
    </rPh>
    <rPh sb="24" eb="26">
      <t>カクホ</t>
    </rPh>
    <phoneticPr fontId="2"/>
  </si>
  <si>
    <t>↓水色枠内が入力項目</t>
    <phoneticPr fontId="2"/>
  </si>
  <si>
    <t>天井及び壁</t>
    <rPh sb="0" eb="2">
      <t>テンジョウ</t>
    </rPh>
    <rPh sb="2" eb="3">
      <t>オヨ</t>
    </rPh>
    <rPh sb="4" eb="5">
      <t>カベ</t>
    </rPh>
    <phoneticPr fontId="2"/>
  </si>
  <si>
    <t>天井のみ</t>
    <rPh sb="0" eb="2">
      <t>テンジョウ</t>
    </rPh>
    <phoneticPr fontId="2"/>
  </si>
  <si>
    <t>壁のみ</t>
    <rPh sb="0" eb="1">
      <t>カベ</t>
    </rPh>
    <phoneticPr fontId="2"/>
  </si>
  <si>
    <t>改修の必要性は少ないです。</t>
    <rPh sb="0" eb="2">
      <t>カイシュウ</t>
    </rPh>
    <rPh sb="3" eb="6">
      <t>ヒツヨウセイ</t>
    </rPh>
    <rPh sb="7" eb="8">
      <t>スク</t>
    </rPh>
    <phoneticPr fontId="2"/>
  </si>
  <si>
    <t>不燃ウレタン等の施工箇所</t>
    <rPh sb="0" eb="2">
      <t>フネン</t>
    </rPh>
    <rPh sb="6" eb="7">
      <t>トウ</t>
    </rPh>
    <rPh sb="8" eb="10">
      <t>セコウ</t>
    </rPh>
    <rPh sb="10" eb="12">
      <t>カショ</t>
    </rPh>
    <phoneticPr fontId="2"/>
  </si>
  <si>
    <t>※具体的な対象は、「防火材料の安全性向上に関するガイドライン」第２用語をご確認ください。</t>
    <rPh sb="1" eb="4">
      <t>グタイテキ</t>
    </rPh>
    <rPh sb="5" eb="7">
      <t>タイショウ</t>
    </rPh>
    <rPh sb="10" eb="12">
      <t>ボウカ</t>
    </rPh>
    <rPh sb="12" eb="14">
      <t>ザイリョウ</t>
    </rPh>
    <rPh sb="15" eb="18">
      <t>アンゼンセイ</t>
    </rPh>
    <rPh sb="18" eb="20">
      <t>コウジョウ</t>
    </rPh>
    <rPh sb="21" eb="22">
      <t>カン</t>
    </rPh>
    <rPh sb="31" eb="32">
      <t>ダイ</t>
    </rPh>
    <rPh sb="33" eb="35">
      <t>ヨウゴ</t>
    </rPh>
    <rPh sb="37" eb="39">
      <t>カクニン</t>
    </rPh>
    <phoneticPr fontId="2"/>
  </si>
  <si>
    <t>室の種類</t>
    <rPh sb="0" eb="1">
      <t>シツ</t>
    </rPh>
    <rPh sb="2" eb="4">
      <t>シュルイ</t>
    </rPh>
    <phoneticPr fontId="18"/>
  </si>
  <si>
    <t>室の種類</t>
    <rPh sb="0" eb="1">
      <t>シツ</t>
    </rPh>
    <rPh sb="2" eb="4">
      <t>シュルイ</t>
    </rPh>
    <phoneticPr fontId="2"/>
  </si>
  <si>
    <t>改修推奨箇所の結果一覧</t>
    <rPh sb="0" eb="2">
      <t>カイシュウ</t>
    </rPh>
    <rPh sb="2" eb="4">
      <t>スイショウ</t>
    </rPh>
    <rPh sb="4" eb="6">
      <t>カショ</t>
    </rPh>
    <rPh sb="7" eb="9">
      <t>ケッカ</t>
    </rPh>
    <rPh sb="9" eb="11">
      <t>イチラン</t>
    </rPh>
    <phoneticPr fontId="2"/>
  </si>
  <si>
    <t>（参考）煙層下端高さ</t>
    <rPh sb="1" eb="3">
      <t>サンコウ</t>
    </rPh>
    <rPh sb="4" eb="5">
      <t>ケムリ</t>
    </rPh>
    <rPh sb="5" eb="6">
      <t>ソウ</t>
    </rPh>
    <rPh sb="6" eb="8">
      <t>カタン</t>
    </rPh>
    <rPh sb="8" eb="9">
      <t>タカ</t>
    </rPh>
    <phoneticPr fontId="18"/>
  </si>
  <si>
    <t>－</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</si>
  <si>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</si>
  <si>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</si>
  <si>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</si>
  <si>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</si>
  <si>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</si>
  <si>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</si>
  <si>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</si>
  <si>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</si>
  <si>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</si>
  <si>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</si>
  <si>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【手順１】検討する室の状況に応じて、「１．入力条件」の水色セルを記入又は選択</t>
    <rPh sb="1" eb="3">
      <t>テジュン</t>
    </rPh>
    <rPh sb="5" eb="7">
      <t>ケントウ</t>
    </rPh>
    <rPh sb="9" eb="10">
      <t>シツ</t>
    </rPh>
    <rPh sb="11" eb="13">
      <t>ジョウキョウ</t>
    </rPh>
    <rPh sb="14" eb="15">
      <t>オウ</t>
    </rPh>
    <rPh sb="21" eb="23">
      <t>ニュウリョク</t>
    </rPh>
    <rPh sb="23" eb="25">
      <t>ジョウケン</t>
    </rPh>
    <rPh sb="27" eb="29">
      <t>ミズイロ</t>
    </rPh>
    <rPh sb="32" eb="34">
      <t>キニュウ</t>
    </rPh>
    <rPh sb="34" eb="35">
      <t>マタ</t>
    </rPh>
    <rPh sb="36" eb="38">
      <t>センタク</t>
    </rPh>
    <phoneticPr fontId="2"/>
  </si>
  <si>
    <t>３－２．あらわしの不燃ウレタン等の改修推奨箇所</t>
    <rPh sb="9" eb="11">
      <t>フネン</t>
    </rPh>
    <rPh sb="15" eb="16">
      <t>トウ</t>
    </rPh>
    <rPh sb="17" eb="19">
      <t>カイシュウ</t>
    </rPh>
    <rPh sb="19" eb="21">
      <t>スイショウ</t>
    </rPh>
    <rPh sb="21" eb="23">
      <t>カショ</t>
    </rPh>
    <phoneticPr fontId="18"/>
  </si>
  <si>
    <t>３－１．判定結果</t>
    <rPh sb="4" eb="6">
      <t>ハンテイ</t>
    </rPh>
    <rPh sb="6" eb="8">
      <t>ケッカ</t>
    </rPh>
    <phoneticPr fontId="18"/>
  </si>
  <si>
    <t>０．手順</t>
    <rPh sb="2" eb="4">
      <t>テジュン</t>
    </rPh>
    <phoneticPr fontId="2"/>
  </si>
  <si>
    <t>室の発熱量密度
[MJ/m2]</t>
    <rPh sb="0" eb="1">
      <t>シツ</t>
    </rPh>
    <rPh sb="2" eb="7">
      <t>ハツネツリョウミツド</t>
    </rPh>
    <phoneticPr fontId="2"/>
  </si>
  <si>
    <t>在館者密度
[人/m2]</t>
    <rPh sb="0" eb="5">
      <t>ザイカンシャミツド</t>
    </rPh>
    <rPh sb="7" eb="8">
      <t>ニン</t>
    </rPh>
    <phoneticPr fontId="2"/>
  </si>
  <si>
    <t>歩行速度
[m/分]</t>
    <rPh sb="0" eb="4">
      <t>ホコウソクド</t>
    </rPh>
    <rPh sb="8" eb="9">
      <t>フン</t>
    </rPh>
    <phoneticPr fontId="2"/>
  </si>
  <si>
    <t>特殊閉鎖空間の検証計算シート</t>
    <rPh sb="0" eb="6">
      <t>トクシュヘイサクウカン</t>
    </rPh>
    <rPh sb="7" eb="9">
      <t>ケンショウ</t>
    </rPh>
    <rPh sb="9" eb="11">
      <t>ケイサン</t>
    </rPh>
    <phoneticPr fontId="15"/>
  </si>
  <si>
    <t>【手順２】「①室の種類」で「その他」を選択した場合、「室の種類」シート中２１行目の発熱量密度、歩行速度、在館者密度を記入</t>
    <rPh sb="1" eb="3">
      <t>テジュン</t>
    </rPh>
    <rPh sb="7" eb="8">
      <t>シツ</t>
    </rPh>
    <rPh sb="9" eb="11">
      <t>シュルイ</t>
    </rPh>
    <rPh sb="16" eb="17">
      <t>タ</t>
    </rPh>
    <rPh sb="19" eb="21">
      <t>センタク</t>
    </rPh>
    <rPh sb="23" eb="25">
      <t>バアイ</t>
    </rPh>
    <rPh sb="27" eb="28">
      <t>シツ</t>
    </rPh>
    <rPh sb="29" eb="31">
      <t>シュルイ</t>
    </rPh>
    <rPh sb="35" eb="36">
      <t>チュウ</t>
    </rPh>
    <rPh sb="38" eb="40">
      <t>ギョウメ</t>
    </rPh>
    <rPh sb="41" eb="44">
      <t>ハツネツリョウ</t>
    </rPh>
    <rPh sb="44" eb="46">
      <t>ミツド</t>
    </rPh>
    <rPh sb="47" eb="49">
      <t>ホコウ</t>
    </rPh>
    <rPh sb="49" eb="51">
      <t>ソクド</t>
    </rPh>
    <rPh sb="52" eb="55">
      <t>ザイカンシャ</t>
    </rPh>
    <rPh sb="55" eb="57">
      <t>ミツド</t>
    </rPh>
    <rPh sb="58" eb="60">
      <t>キニュウ</t>
    </rPh>
    <phoneticPr fontId="2"/>
  </si>
  <si>
    <t>室内の出口より最も遠い位置から出口までの距離</t>
    <rPh sb="0" eb="2">
      <t>シツナイ</t>
    </rPh>
    <rPh sb="3" eb="5">
      <t>デグチ</t>
    </rPh>
    <rPh sb="7" eb="8">
      <t>モット</t>
    </rPh>
    <rPh sb="9" eb="10">
      <t>トオ</t>
    </rPh>
    <rPh sb="11" eb="13">
      <t>イチ</t>
    </rPh>
    <rPh sb="15" eb="17">
      <t>デグチ</t>
    </rPh>
    <rPh sb="20" eb="22">
      <t>キョリ</t>
    </rPh>
    <phoneticPr fontId="2"/>
  </si>
  <si>
    <t>出口までの歩行距離</t>
    <rPh sb="0" eb="2">
      <t>デグチ</t>
    </rPh>
    <rPh sb="5" eb="9">
      <t>ホコウキョリ</t>
    </rPh>
    <phoneticPr fontId="18"/>
  </si>
  <si>
    <t>⑪</t>
    <phoneticPr fontId="2"/>
  </si>
  <si>
    <t>壁周長</t>
    <rPh sb="0" eb="3">
      <t>カベシュウチョウ</t>
    </rPh>
    <phoneticPr fontId="18"/>
  </si>
  <si>
    <t>室の水平投影部の周長</t>
    <rPh sb="0" eb="1">
      <t>シツ</t>
    </rPh>
    <rPh sb="2" eb="7">
      <t>スイヘイトウエイブ</t>
    </rPh>
    <rPh sb="8" eb="10">
      <t>シュウチョウ</t>
    </rPh>
    <phoneticPr fontId="2"/>
  </si>
  <si>
    <t>室の天井高さ(平均)</t>
    <rPh sb="0" eb="1">
      <t>シツ</t>
    </rPh>
    <rPh sb="2" eb="5">
      <t>テンジョウタカ</t>
    </rPh>
    <rPh sb="7" eb="9">
      <t>ヘイキン</t>
    </rPh>
    <phoneticPr fontId="2"/>
  </si>
  <si>
    <t>室の天井高さ(最小)</t>
    <rPh sb="0" eb="1">
      <t>シツ</t>
    </rPh>
    <rPh sb="2" eb="5">
      <t>テンジョウタカ</t>
    </rPh>
    <rPh sb="7" eb="9">
      <t>サイショウ</t>
    </rPh>
    <phoneticPr fontId="2"/>
  </si>
  <si>
    <t>令第21条第２項に基づく天井の高さ</t>
    <rPh sb="0" eb="1">
      <t>レイ</t>
    </rPh>
    <rPh sb="1" eb="2">
      <t>ダイ</t>
    </rPh>
    <rPh sb="4" eb="5">
      <t>ジョウ</t>
    </rPh>
    <rPh sb="5" eb="6">
      <t>ダイ</t>
    </rPh>
    <rPh sb="7" eb="8">
      <t>コウ</t>
    </rPh>
    <rPh sb="9" eb="10">
      <t>モト</t>
    </rPh>
    <rPh sb="12" eb="14">
      <t>テンジョウ</t>
    </rPh>
    <rPh sb="15" eb="16">
      <t>タカ</t>
    </rPh>
    <phoneticPr fontId="2"/>
  </si>
  <si>
    <t>←水色の入力項目のいずれかが入っていない場合はTRUE</t>
    <rPh sb="1" eb="3">
      <t>ミズイロ</t>
    </rPh>
    <rPh sb="4" eb="8">
      <t>ニュウリョクコウモク</t>
    </rPh>
    <rPh sb="14" eb="15">
      <t>ハイ</t>
    </rPh>
    <rPh sb="20" eb="22">
      <t>バアイ</t>
    </rPh>
    <phoneticPr fontId="2"/>
  </si>
  <si>
    <t>床面から天井までの高さのうち最小の高さ
（床面と天井が水平の場合は、④に等しい）</t>
    <rPh sb="9" eb="10">
      <t>タカ</t>
    </rPh>
    <rPh sb="14" eb="16">
      <t>サイショウ</t>
    </rPh>
    <rPh sb="17" eb="18">
      <t>タカ</t>
    </rPh>
    <rPh sb="21" eb="23">
      <t>ユカメン</t>
    </rPh>
    <rPh sb="24" eb="26">
      <t>テンジョウ</t>
    </rPh>
    <rPh sb="27" eb="29">
      <t>スイヘイ</t>
    </rPh>
    <rPh sb="30" eb="32">
      <t>バアイ</t>
    </rPh>
    <rPh sb="36" eb="37">
      <t>ヒト</t>
    </rPh>
    <phoneticPr fontId="2"/>
  </si>
  <si>
    <t>安全性の向上を図る場合、天井及び壁の改修が推奨されます。</t>
    <rPh sb="0" eb="3">
      <t>アンゼンセイ</t>
    </rPh>
    <rPh sb="4" eb="6">
      <t>コウジョウ</t>
    </rPh>
    <rPh sb="7" eb="8">
      <t>ハカ</t>
    </rPh>
    <rPh sb="9" eb="11">
      <t>バアイ</t>
    </rPh>
    <rPh sb="12" eb="14">
      <t>テンジョウ</t>
    </rPh>
    <rPh sb="14" eb="15">
      <t>オヨ</t>
    </rPh>
    <rPh sb="16" eb="17">
      <t>カベ</t>
    </rPh>
    <rPh sb="18" eb="20">
      <t>カイシュウ</t>
    </rPh>
    <rPh sb="21" eb="23">
      <t>スイショウ</t>
    </rPh>
    <phoneticPr fontId="2"/>
  </si>
  <si>
    <t>安全性の向上を図る場合、壁の改修が推奨されます。</t>
    <rPh sb="0" eb="3">
      <t>アンゼンセイ</t>
    </rPh>
    <rPh sb="4" eb="6">
      <t>コウジョウ</t>
    </rPh>
    <rPh sb="7" eb="8">
      <t>ハカ</t>
    </rPh>
    <rPh sb="9" eb="11">
      <t>バアイ</t>
    </rPh>
    <rPh sb="12" eb="13">
      <t>カベ</t>
    </rPh>
    <rPh sb="14" eb="16">
      <t>カイシュウ</t>
    </rPh>
    <rPh sb="17" eb="19">
      <t>スイショウ</t>
    </rPh>
    <phoneticPr fontId="2"/>
  </si>
  <si>
    <t>安全性の向上を図る場合、天井の改修が推奨されます。</t>
    <rPh sb="0" eb="3">
      <t>アンゼンセイ</t>
    </rPh>
    <rPh sb="4" eb="6">
      <t>コウジョウ</t>
    </rPh>
    <rPh sb="7" eb="8">
      <t>ハカ</t>
    </rPh>
    <rPh sb="9" eb="11">
      <t>バアイ</t>
    </rPh>
    <rPh sb="12" eb="14">
      <t>テンジョウ</t>
    </rPh>
    <rPh sb="15" eb="17">
      <t>カイシュウ</t>
    </rPh>
    <rPh sb="18" eb="20">
      <t>スイショウ</t>
    </rPh>
    <phoneticPr fontId="2"/>
  </si>
  <si>
    <t>室の種類を選択してください。</t>
    <rPh sb="0" eb="1">
      <t>シツ</t>
    </rPh>
    <rPh sb="2" eb="4">
      <t>シュルイ</t>
    </rPh>
    <rPh sb="5" eb="7">
      <t>センタク</t>
    </rPh>
    <phoneticPr fontId="2"/>
  </si>
  <si>
    <t>ｍ</t>
    <phoneticPr fontId="2"/>
  </si>
  <si>
    <t>ｍ</t>
    <phoneticPr fontId="19"/>
  </si>
  <si>
    <r>
      <t>　</t>
    </r>
    <r>
      <rPr>
        <b/>
        <u/>
        <sz val="11"/>
        <color theme="1"/>
        <rFont val="ＭＳ Ｐゴシック"/>
        <family val="3"/>
        <charset val="128"/>
      </rPr>
      <t>不燃ウレタン等（※）があわらしで施工</t>
    </r>
    <r>
      <rPr>
        <sz val="11"/>
        <color theme="1"/>
        <rFont val="ＭＳ Ｐゴシック"/>
        <family val="3"/>
        <charset val="128"/>
      </rPr>
      <t>されており、当該</t>
    </r>
    <r>
      <rPr>
        <b/>
        <u/>
        <sz val="11"/>
        <color theme="1"/>
        <rFont val="ＭＳ Ｐゴシック"/>
        <family val="3"/>
        <charset val="128"/>
      </rPr>
      <t>施工箇所が内装制限等の規制箇所に該当</t>
    </r>
    <r>
      <rPr>
        <sz val="11"/>
        <color theme="1"/>
        <rFont val="ＭＳ Ｐゴシック"/>
        <family val="3"/>
        <charset val="128"/>
      </rPr>
      <t>する場合、防火上の安全性向上に取り組まれるかの検討に当たって、以下の検証計算シートをご活用ください。</t>
    </r>
    <rPh sb="1" eb="3">
      <t>フネン</t>
    </rPh>
    <rPh sb="7" eb="8">
      <t>トウ</t>
    </rPh>
    <rPh sb="17" eb="19">
      <t>セコウ</t>
    </rPh>
    <rPh sb="25" eb="27">
      <t>トウガイ</t>
    </rPh>
    <rPh sb="27" eb="29">
      <t>セコウ</t>
    </rPh>
    <rPh sb="29" eb="31">
      <t>カショ</t>
    </rPh>
    <rPh sb="32" eb="34">
      <t>ナイソウ</t>
    </rPh>
    <rPh sb="34" eb="36">
      <t>セイゲン</t>
    </rPh>
    <rPh sb="36" eb="37">
      <t>トウ</t>
    </rPh>
    <rPh sb="38" eb="42">
      <t>キセイカショ</t>
    </rPh>
    <rPh sb="43" eb="45">
      <t>ガイトウ</t>
    </rPh>
    <rPh sb="47" eb="49">
      <t>バアイ</t>
    </rPh>
    <rPh sb="50" eb="53">
      <t>ボウカジョウ</t>
    </rPh>
    <rPh sb="54" eb="57">
      <t>アンゼンセイ</t>
    </rPh>
    <rPh sb="57" eb="59">
      <t>コウジョウ</t>
    </rPh>
    <rPh sb="60" eb="61">
      <t>ト</t>
    </rPh>
    <rPh sb="62" eb="63">
      <t>ク</t>
    </rPh>
    <rPh sb="68" eb="70">
      <t>ケントウ</t>
    </rPh>
    <rPh sb="71" eb="72">
      <t>ア</t>
    </rPh>
    <rPh sb="76" eb="78">
      <t>イカ</t>
    </rPh>
    <rPh sb="79" eb="81">
      <t>ケンショウ</t>
    </rPh>
    <rPh sb="81" eb="83">
      <t>ケイサン</t>
    </rPh>
    <rPh sb="88" eb="90">
      <t>カツヨウ</t>
    </rPh>
    <phoneticPr fontId="2"/>
  </si>
  <si>
    <t>【手順３】上記手順１及び２の入力により得られた判定結果及び改修推奨箇所を踏まえ、安全性向上に取り組まれるかご検討ください。</t>
    <rPh sb="1" eb="3">
      <t>テジュン</t>
    </rPh>
    <rPh sb="5" eb="7">
      <t>ジョウキ</t>
    </rPh>
    <rPh sb="7" eb="9">
      <t>テジュン</t>
    </rPh>
    <rPh sb="10" eb="11">
      <t>オヨ</t>
    </rPh>
    <rPh sb="14" eb="16">
      <t>ニュウリョク</t>
    </rPh>
    <rPh sb="19" eb="20">
      <t>エ</t>
    </rPh>
    <rPh sb="23" eb="25">
      <t>ハンテイ</t>
    </rPh>
    <rPh sb="25" eb="27">
      <t>ケッカ</t>
    </rPh>
    <rPh sb="27" eb="28">
      <t>オヨ</t>
    </rPh>
    <rPh sb="29" eb="31">
      <t>カイシュウ</t>
    </rPh>
    <rPh sb="31" eb="33">
      <t>スイショウ</t>
    </rPh>
    <rPh sb="33" eb="35">
      <t>カショ</t>
    </rPh>
    <rPh sb="36" eb="37">
      <t>フ</t>
    </rPh>
    <rPh sb="40" eb="43">
      <t>アンゼンセイ</t>
    </rPh>
    <rPh sb="43" eb="45">
      <t>コウジョウ</t>
    </rPh>
    <rPh sb="46" eb="47">
      <t>ト</t>
    </rPh>
    <rPh sb="48" eb="49">
      <t>ク</t>
    </rPh>
    <rPh sb="54" eb="56">
      <t>ケントウ</t>
    </rPh>
    <phoneticPr fontId="2"/>
  </si>
  <si>
    <t>あらわしの不燃ウレタン等で仕上げられている箇所を選択してください。</t>
    <rPh sb="5" eb="7">
      <t>フネン</t>
    </rPh>
    <rPh sb="11" eb="12">
      <t>トウ</t>
    </rPh>
    <rPh sb="13" eb="15">
      <t>シア</t>
    </rPh>
    <rPh sb="21" eb="23">
      <t>カショ</t>
    </rPh>
    <rPh sb="24" eb="26">
      <t>センタク</t>
    </rPh>
    <phoneticPr fontId="2"/>
  </si>
  <si>
    <t>室のあらわしの不燃ウレタン等の施工箇所</t>
    <rPh sb="0" eb="1">
      <t>シツ</t>
    </rPh>
    <rPh sb="7" eb="9">
      <t>フネン</t>
    </rPh>
    <rPh sb="13" eb="14">
      <t>トウ</t>
    </rPh>
    <rPh sb="15" eb="17">
      <t>セコウ</t>
    </rPh>
    <rPh sb="17" eb="19">
      <t>カショ</t>
    </rPh>
    <phoneticPr fontId="2"/>
  </si>
  <si>
    <t>表の室の種類に依らない場合、C21,D21,E21セルについて、選択肢から選択</t>
    <phoneticPr fontId="2"/>
  </si>
  <si>
    <t>「０」となる場合は、①で「その他」を選択されています。
「室の種類」シートの２１行目Ｃ列に記入してください。</t>
    <rPh sb="6" eb="8">
      <t>バアイ</t>
    </rPh>
    <rPh sb="15" eb="16">
      <t>タ</t>
    </rPh>
    <rPh sb="18" eb="20">
      <t>センタク</t>
    </rPh>
    <rPh sb="29" eb="30">
      <t>シツ</t>
    </rPh>
    <rPh sb="31" eb="33">
      <t>シュルイ</t>
    </rPh>
    <rPh sb="40" eb="42">
      <t>ギョウメ</t>
    </rPh>
    <rPh sb="43" eb="44">
      <t>レツ</t>
    </rPh>
    <rPh sb="45" eb="47">
      <t>キニュウ</t>
    </rPh>
    <phoneticPr fontId="2"/>
  </si>
  <si>
    <t>「０」となる場合は、①で「その他」を選択されています。
「室の種類」シートの２１行目Ｄ列に記入してください。</t>
    <rPh sb="6" eb="8">
      <t>バアイ</t>
    </rPh>
    <rPh sb="15" eb="16">
      <t>タ</t>
    </rPh>
    <rPh sb="18" eb="20">
      <t>センタク</t>
    </rPh>
    <rPh sb="29" eb="30">
      <t>シツ</t>
    </rPh>
    <rPh sb="31" eb="33">
      <t>シュルイ</t>
    </rPh>
    <rPh sb="40" eb="42">
      <t>ギョウメ</t>
    </rPh>
    <rPh sb="43" eb="44">
      <t>レツ</t>
    </rPh>
    <rPh sb="45" eb="47">
      <t>キニュウ</t>
    </rPh>
    <phoneticPr fontId="2"/>
  </si>
  <si>
    <t>「０」となる場合は、①で「その他」を選択されています。
「室の種類」シートの２１行目Ｅ列に記入してください。</t>
    <rPh sb="6" eb="8">
      <t>バアイ</t>
    </rPh>
    <rPh sb="15" eb="16">
      <t>タ</t>
    </rPh>
    <rPh sb="18" eb="20">
      <t>センタク</t>
    </rPh>
    <rPh sb="29" eb="30">
      <t>シツ</t>
    </rPh>
    <rPh sb="31" eb="33">
      <t>シュルイ</t>
    </rPh>
    <rPh sb="40" eb="42">
      <t>ギョウメ</t>
    </rPh>
    <rPh sb="43" eb="44">
      <t>レツ</t>
    </rPh>
    <rPh sb="45" eb="4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</si>
</sst>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Red]\-#,##0.0"/>
    <numFmt numFmtId="178" formatCode="#,##0.000;[Red]\-#,##0.000"/>
    <numFmt numFmtId="179" formatCode="0.00_ "/>
  </numFmts>
  <fonts count="4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
      <sz val="11"/>
      <color rgb="FF0000FF"/>
      <name val="游ゴシック"/>
      <family val="3"/>
      <charset val="128"/>
      <scheme val="minor"/>
    </font>
    <font>
      <sz val="10"/>
      <color theme="1"/>
      <name val="游ゴシック"/>
      <family val="2"/>
      <charset val="128"/>
      <scheme val="minor"/>
    </font>
    <font>
      <sz val="10"/>
      <color theme="1"/>
      <name val="游ゴシック"/>
      <family val="3"/>
      <charset val="128"/>
      <scheme val="minor"/>
    </font>
    <font>
      <vertAlign val="superscript"/>
      <sz val="11"/>
      <color theme="1"/>
      <name val="游ゴシック"/>
      <family val="3"/>
      <charset val="128"/>
      <scheme val="minor"/>
    </font>
    <font>
      <sz val="11"/>
      <color theme="0" tint="-0.249977111117893"/>
      <name val="游ゴシック"/>
      <family val="3"/>
      <charset val="128"/>
      <scheme val="minor"/>
    </font>
    <font>
      <b/>
      <sz val="11"/>
      <color theme="0" tint="-0.249977111117893"/>
      <name val="游ゴシック"/>
      <family val="3"/>
      <charset val="128"/>
      <scheme val="minor"/>
    </font>
    <font>
      <sz val="11"/>
      <color rgb="FF00B050"/>
      <name val="游ゴシック"/>
      <family val="3"/>
      <charset val="128"/>
      <scheme val="minor"/>
    </font>
    <font>
      <sz val="10"/>
      <name val="ＭＳ Ｐ明朝"/>
      <family val="1"/>
      <charset val="128"/>
    </font>
    <font>
      <sz val="6"/>
      <name val="ＭＳ 明朝"/>
      <family val="1"/>
      <charset val="128"/>
    </font>
    <font>
      <sz val="11"/>
      <name val="ＭＳ Ｐゴシック"/>
      <family val="3"/>
      <charset val="128"/>
    </font>
    <font>
      <sz val="10"/>
      <name val="ＭＳ Ｐゴシック"/>
      <family val="3"/>
      <charset val="128"/>
    </font>
    <font>
      <sz val="6"/>
      <name val="ＭＳ Ｐ明朝"/>
      <family val="1"/>
      <charset val="128"/>
    </font>
    <font>
      <sz val="6"/>
      <name val="ＭＳ Ｐゴシック"/>
      <family val="3"/>
      <charset val="128"/>
    </font>
    <font>
      <sz val="11"/>
      <color indexed="55"/>
      <name val="ＭＳ Ｐゴシック"/>
      <family val="3"/>
      <charset val="128"/>
    </font>
    <font>
      <sz val="9"/>
      <name val="ＭＳ Ｐゴシック"/>
      <family val="3"/>
      <charset val="128"/>
    </font>
    <font>
      <b/>
      <sz val="11"/>
      <color rgb="FFFF0000"/>
      <name val="ＭＳ Ｐゴシック"/>
      <family val="3"/>
      <charset val="128"/>
    </font>
    <font>
      <sz val="8"/>
      <name val="ＭＳ Ｐゴシック"/>
      <family val="3"/>
      <charset val="128"/>
    </font>
    <font>
      <b/>
      <sz val="11"/>
      <name val="ＭＳ Ｐゴシック"/>
      <family val="3"/>
      <charset val="128"/>
    </font>
    <font>
      <b/>
      <sz val="14"/>
      <name val="ＭＳ Ｐゴシック"/>
      <family val="3"/>
      <charset val="128"/>
    </font>
    <font>
      <sz val="11"/>
      <color rgb="FFFF0000"/>
      <name val="游ゴシック"/>
      <family val="2"/>
      <charset val="128"/>
      <scheme val="minor"/>
    </font>
    <font>
      <sz val="11"/>
      <color theme="1"/>
      <name val="ＭＳ Ｐゴシック"/>
      <family val="3"/>
      <charset val="128"/>
    </font>
    <font>
      <i/>
      <sz val="11"/>
      <color theme="1"/>
      <name val="ＭＳ Ｐゴシック"/>
      <family val="3"/>
      <charset val="128"/>
    </font>
    <font>
      <b/>
      <sz val="11"/>
      <color theme="1"/>
      <name val="ＭＳ Ｐゴシック"/>
      <family val="3"/>
      <charset val="128"/>
    </font>
    <font>
      <sz val="12"/>
      <color theme="1"/>
      <name val="ＭＳ ゴシック"/>
      <family val="3"/>
      <charset val="128"/>
    </font>
    <font>
      <b/>
      <sz val="12"/>
      <color theme="1"/>
      <name val="ＭＳ ゴシック"/>
      <family val="3"/>
      <charset val="128"/>
    </font>
    <font>
      <sz val="22"/>
      <color theme="1"/>
      <name val="ＭＳ ゴシック"/>
      <family val="3"/>
      <charset val="128"/>
    </font>
    <font>
      <b/>
      <sz val="18"/>
      <name val="ＭＳ Ｐゴシック"/>
      <family val="3"/>
      <charset val="128"/>
    </font>
    <font>
      <i/>
      <sz val="11"/>
      <color theme="1"/>
      <name val="ＭＳ Ｐ明朝"/>
      <family val="1"/>
      <charset val="128"/>
    </font>
    <font>
      <sz val="12"/>
      <name val="ＭＳ Ｐゴシック"/>
      <family val="3"/>
      <charset val="128"/>
    </font>
    <font>
      <sz val="18"/>
      <name val="ＭＳ Ｐゴシック"/>
      <family val="3"/>
      <charset val="128"/>
    </font>
    <font>
      <sz val="9"/>
      <color theme="1"/>
      <name val="ＭＳ Ｐゴシック"/>
      <family val="3"/>
      <charset val="128"/>
    </font>
    <font>
      <b/>
      <u/>
      <sz val="11"/>
      <color theme="1"/>
      <name val="ＭＳ Ｐゴシック"/>
      <family val="3"/>
      <charset val="128"/>
    </font>
    <font>
      <sz val="11"/>
      <color theme="6"/>
      <name val="游ゴシック"/>
      <family val="2"/>
      <charset val="128"/>
      <scheme val="minor"/>
    </font>
  </fonts>
  <fills count="11">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C000"/>
        <bgColor indexed="64"/>
      </patternFill>
    </fill>
    <fill>
      <patternFill patternType="solid">
        <fgColor indexed="9"/>
        <bgColor indexed="64"/>
      </patternFill>
    </fill>
    <fill>
      <patternFill patternType="solid">
        <fgColor indexed="1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64"/>
      </top>
      <bottom/>
      <diagonal/>
    </border>
    <border>
      <left style="thin">
        <color indexed="64"/>
      </left>
      <right/>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dotted">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style="medium">
        <color indexed="64"/>
      </left>
      <right style="thin">
        <color indexed="64"/>
      </right>
      <top style="dotted">
        <color theme="1"/>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theme="1"/>
      </top>
      <bottom style="dotted">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cellStyleXfs>
  <cellXfs count="240">
    <xf numFmtId="0" fontId="0" fillId="0" borderId="0" xfId="0">
      <alignment vertical="center"/>
    </xf>
    <xf numFmtId="177" fontId="0" fillId="0" borderId="0" xfId="1" applyNumberFormat="1" applyFont="1">
      <alignment vertical="center"/>
    </xf>
    <xf numFmtId="0" fontId="4" fillId="3" borderId="1" xfId="0" applyFont="1" applyFill="1" applyBorder="1">
      <alignment vertical="center"/>
    </xf>
    <xf numFmtId="0" fontId="0" fillId="3" borderId="1" xfId="0" applyFill="1" applyBorder="1" applyAlignment="1">
      <alignment vertical="center" shrinkToFit="1"/>
    </xf>
    <xf numFmtId="0" fontId="4" fillId="3" borderId="1" xfId="0" applyFont="1" applyFill="1" applyBorder="1" applyAlignment="1">
      <alignment vertical="center" shrinkToFit="1"/>
    </xf>
    <xf numFmtId="0" fontId="0" fillId="3" borderId="1" xfId="0" applyFill="1" applyBorder="1" applyAlignment="1">
      <alignment horizontal="left" vertical="center" shrinkToFit="1"/>
    </xf>
    <xf numFmtId="0" fontId="0" fillId="3" borderId="2" xfId="0" applyFill="1" applyBorder="1" applyAlignment="1">
      <alignment vertical="center" shrinkToFit="1"/>
    </xf>
    <xf numFmtId="40" fontId="1" fillId="0" borderId="0" xfId="1" applyNumberFormat="1" applyFont="1">
      <alignment vertical="center"/>
    </xf>
    <xf numFmtId="0" fontId="0" fillId="3" borderId="2" xfId="0" applyFill="1" applyBorder="1">
      <alignment vertical="center"/>
    </xf>
    <xf numFmtId="0" fontId="6" fillId="2" borderId="1" xfId="0" applyFont="1" applyFill="1" applyBorder="1" applyAlignment="1">
      <alignment vertical="center" shrinkToFit="1"/>
    </xf>
    <xf numFmtId="0" fontId="0" fillId="3" borderId="7" xfId="0" applyFill="1" applyBorder="1">
      <alignment vertical="center"/>
    </xf>
    <xf numFmtId="0" fontId="6" fillId="2" borderId="7" xfId="0" applyFont="1" applyFill="1" applyBorder="1">
      <alignment vertical="center"/>
    </xf>
    <xf numFmtId="0" fontId="4" fillId="3" borderId="7" xfId="0" applyFont="1" applyFill="1" applyBorder="1">
      <alignment vertical="center"/>
    </xf>
    <xf numFmtId="0" fontId="6" fillId="2" borderId="7" xfId="0" applyFont="1" applyFill="1" applyBorder="1" applyAlignment="1">
      <alignment vertical="center" shrinkToFit="1"/>
    </xf>
    <xf numFmtId="40" fontId="6" fillId="2" borderId="6" xfId="0" applyNumberFormat="1" applyFont="1" applyFill="1" applyBorder="1">
      <alignment vertical="center"/>
    </xf>
    <xf numFmtId="40" fontId="6" fillId="2" borderId="6" xfId="1" applyNumberFormat="1" applyFont="1" applyFill="1" applyBorder="1">
      <alignment vertical="center"/>
    </xf>
    <xf numFmtId="38" fontId="4" fillId="3" borderId="6" xfId="1" applyFont="1" applyFill="1" applyBorder="1">
      <alignment vertical="center"/>
    </xf>
    <xf numFmtId="178" fontId="4" fillId="3" borderId="6" xfId="1" applyNumberFormat="1" applyFont="1" applyFill="1" applyBorder="1">
      <alignment vertical="center"/>
    </xf>
    <xf numFmtId="40" fontId="4" fillId="3" borderId="6" xfId="0" applyNumberFormat="1" applyFont="1" applyFill="1" applyBorder="1">
      <alignment vertical="center"/>
    </xf>
    <xf numFmtId="40" fontId="4" fillId="3" borderId="6" xfId="1" applyNumberFormat="1" applyFont="1" applyFill="1" applyBorder="1">
      <alignment vertical="center"/>
    </xf>
    <xf numFmtId="0" fontId="4" fillId="3" borderId="7" xfId="0" applyFont="1" applyFill="1" applyBorder="1" applyAlignment="1">
      <alignment vertical="center" shrinkToFit="1"/>
    </xf>
    <xf numFmtId="38" fontId="4" fillId="3" borderId="6" xfId="1" applyFont="1" applyFill="1" applyBorder="1" applyAlignment="1">
      <alignment vertical="center" shrinkToFit="1"/>
    </xf>
    <xf numFmtId="177" fontId="4" fillId="3" borderId="6" xfId="1" applyNumberFormat="1" applyFont="1" applyFill="1" applyBorder="1" applyAlignment="1">
      <alignment vertical="center" shrinkToFit="1"/>
    </xf>
    <xf numFmtId="40" fontId="4" fillId="3" borderId="6" xfId="1" applyNumberFormat="1" applyFont="1" applyFill="1" applyBorder="1" applyAlignment="1">
      <alignment vertical="center" shrinkToFit="1"/>
    </xf>
    <xf numFmtId="40" fontId="4" fillId="3" borderId="6" xfId="1" applyNumberFormat="1" applyFont="1" applyFill="1" applyBorder="1" applyAlignment="1">
      <alignment horizontal="right" vertical="center" shrinkToFit="1"/>
    </xf>
    <xf numFmtId="38" fontId="4" fillId="3" borderId="6" xfId="1" applyFont="1" applyFill="1" applyBorder="1" applyAlignment="1">
      <alignment horizontal="right" vertical="center" shrinkToFit="1"/>
    </xf>
    <xf numFmtId="0" fontId="6" fillId="4" borderId="1" xfId="0" applyFont="1" applyFill="1" applyBorder="1" applyAlignment="1">
      <alignment vertical="center" shrinkToFit="1"/>
    </xf>
    <xf numFmtId="0" fontId="6" fillId="4" borderId="7" xfId="0" applyFont="1" applyFill="1" applyBorder="1" applyAlignment="1">
      <alignment vertical="center" shrinkToFit="1"/>
    </xf>
    <xf numFmtId="40" fontId="6" fillId="2" borderId="6" xfId="1" applyNumberFormat="1" applyFont="1" applyFill="1" applyBorder="1" applyAlignment="1">
      <alignment horizontal="right" vertical="center" shrinkToFit="1"/>
    </xf>
    <xf numFmtId="0" fontId="6" fillId="4" borderId="1" xfId="0" applyFont="1" applyFill="1" applyBorder="1" applyAlignment="1">
      <alignment horizontal="left" vertical="center" shrinkToFit="1"/>
    </xf>
    <xf numFmtId="0" fontId="6" fillId="4" borderId="7" xfId="0" applyFont="1" applyFill="1" applyBorder="1">
      <alignment vertical="center"/>
    </xf>
    <xf numFmtId="40" fontId="6" fillId="4" borderId="6" xfId="0" applyNumberFormat="1" applyFont="1" applyFill="1" applyBorder="1">
      <alignment vertical="center"/>
    </xf>
    <xf numFmtId="38" fontId="7" fillId="3" borderId="6" xfId="1" applyFont="1" applyFill="1" applyBorder="1" applyAlignment="1">
      <alignment horizontal="right" vertical="center"/>
    </xf>
    <xf numFmtId="177" fontId="4" fillId="3" borderId="6" xfId="1" applyNumberFormat="1" applyFont="1" applyFill="1" applyBorder="1" applyAlignment="1">
      <alignment horizontal="right" vertical="center"/>
    </xf>
    <xf numFmtId="177" fontId="7" fillId="3" borderId="6" xfId="1" applyNumberFormat="1" applyFont="1" applyFill="1" applyBorder="1" applyAlignment="1">
      <alignment horizontal="right" vertical="center"/>
    </xf>
    <xf numFmtId="0" fontId="3" fillId="3" borderId="6" xfId="0" applyFont="1" applyFill="1" applyBorder="1" applyAlignment="1">
      <alignment horizontal="right" vertical="center"/>
    </xf>
    <xf numFmtId="0" fontId="3" fillId="3" borderId="6" xfId="0" applyFont="1" applyFill="1" applyBorder="1">
      <alignment vertical="center"/>
    </xf>
    <xf numFmtId="0" fontId="3" fillId="3" borderId="6" xfId="0" applyFont="1" applyFill="1" applyBorder="1" applyAlignment="1">
      <alignment horizontal="left" vertical="center"/>
    </xf>
    <xf numFmtId="0" fontId="0" fillId="3" borderId="3" xfId="0" applyFill="1" applyBorder="1" applyAlignment="1">
      <alignment horizontal="center" vertical="center" shrinkToFit="1"/>
    </xf>
    <xf numFmtId="0" fontId="0" fillId="3" borderId="1" xfId="0" applyFill="1" applyBorder="1">
      <alignment vertical="center"/>
    </xf>
    <xf numFmtId="0" fontId="7" fillId="3" borderId="6" xfId="0" applyFont="1" applyFill="1" applyBorder="1">
      <alignment vertical="center"/>
    </xf>
    <xf numFmtId="56" fontId="11" fillId="3" borderId="6" xfId="0" applyNumberFormat="1" applyFont="1" applyFill="1" applyBorder="1" applyAlignment="1">
      <alignment horizontal="left" vertical="center"/>
    </xf>
    <xf numFmtId="0" fontId="11" fillId="3" borderId="6" xfId="0" applyFont="1" applyFill="1" applyBorder="1" applyAlignment="1">
      <alignment horizontal="right" vertical="center"/>
    </xf>
    <xf numFmtId="0" fontId="11" fillId="3" borderId="6" xfId="0" applyFont="1" applyFill="1" applyBorder="1">
      <alignment vertical="center"/>
    </xf>
    <xf numFmtId="2" fontId="11" fillId="3" borderId="6" xfId="0" applyNumberFormat="1" applyFont="1" applyFill="1" applyBorder="1" applyAlignment="1">
      <alignment horizontal="right" vertical="center"/>
    </xf>
    <xf numFmtId="40" fontId="11" fillId="3" borderId="6" xfId="1" applyNumberFormat="1" applyFont="1" applyFill="1" applyBorder="1">
      <alignment vertical="center"/>
    </xf>
    <xf numFmtId="56" fontId="11" fillId="3" borderId="6" xfId="0" applyNumberFormat="1" applyFont="1" applyFill="1" applyBorder="1" applyAlignment="1">
      <alignment vertical="center" shrinkToFit="1"/>
    </xf>
    <xf numFmtId="176" fontId="11" fillId="3" borderId="6" xfId="0" applyNumberFormat="1" applyFont="1" applyFill="1" applyBorder="1" applyAlignment="1">
      <alignment horizontal="right" vertical="center"/>
    </xf>
    <xf numFmtId="38" fontId="11" fillId="3" borderId="6" xfId="1" applyFont="1" applyFill="1" applyBorder="1" applyAlignment="1">
      <alignment horizontal="right" vertical="center"/>
    </xf>
    <xf numFmtId="177" fontId="11" fillId="3" borderId="6" xfId="1" applyNumberFormat="1" applyFont="1" applyFill="1" applyBorder="1" applyAlignment="1">
      <alignment horizontal="right" vertical="center"/>
    </xf>
    <xf numFmtId="178" fontId="11" fillId="3" borderId="6" xfId="1" applyNumberFormat="1" applyFont="1" applyFill="1" applyBorder="1">
      <alignment vertical="center"/>
    </xf>
    <xf numFmtId="40" fontId="11" fillId="3" borderId="6" xfId="0" applyNumberFormat="1" applyFont="1" applyFill="1" applyBorder="1">
      <alignment vertical="center"/>
    </xf>
    <xf numFmtId="38" fontId="11" fillId="3" borderId="6" xfId="1" applyFont="1" applyFill="1" applyBorder="1">
      <alignment vertical="center"/>
    </xf>
    <xf numFmtId="40" fontId="12" fillId="2" borderId="6" xfId="0" applyNumberFormat="1" applyFont="1" applyFill="1" applyBorder="1">
      <alignment vertical="center"/>
    </xf>
    <xf numFmtId="40" fontId="12" fillId="2" borderId="6" xfId="1" applyNumberFormat="1" applyFont="1" applyFill="1" applyBorder="1">
      <alignment vertical="center"/>
    </xf>
    <xf numFmtId="40" fontId="12" fillId="4" borderId="6" xfId="0" applyNumberFormat="1" applyFont="1" applyFill="1" applyBorder="1">
      <alignment vertical="center"/>
    </xf>
    <xf numFmtId="177" fontId="11" fillId="3" borderId="6" xfId="1" applyNumberFormat="1" applyFont="1" applyFill="1" applyBorder="1" applyAlignment="1">
      <alignment vertical="center" shrinkToFit="1"/>
    </xf>
    <xf numFmtId="38" fontId="11" fillId="3" borderId="6" xfId="1" applyFont="1" applyFill="1" applyBorder="1" applyAlignment="1">
      <alignment vertical="center" shrinkToFit="1"/>
    </xf>
    <xf numFmtId="40" fontId="11" fillId="3" borderId="6" xfId="1" applyNumberFormat="1" applyFont="1" applyFill="1" applyBorder="1" applyAlignment="1">
      <alignment vertical="center" shrinkToFit="1"/>
    </xf>
    <xf numFmtId="40" fontId="11" fillId="3" borderId="6" xfId="1" applyNumberFormat="1" applyFont="1" applyFill="1" applyBorder="1" applyAlignment="1">
      <alignment horizontal="right" vertical="center" shrinkToFit="1"/>
    </xf>
    <xf numFmtId="38" fontId="11" fillId="3" borderId="6" xfId="1" applyFont="1" applyFill="1" applyBorder="1" applyAlignment="1">
      <alignment horizontal="right" vertical="center" shrinkToFit="1"/>
    </xf>
    <xf numFmtId="40" fontId="12" fillId="2" borderId="6" xfId="1" applyNumberFormat="1" applyFont="1" applyFill="1" applyBorder="1" applyAlignment="1">
      <alignment horizontal="right" vertical="center" shrinkToFit="1"/>
    </xf>
    <xf numFmtId="40" fontId="12" fillId="4" borderId="6" xfId="1" applyNumberFormat="1" applyFont="1" applyFill="1" applyBorder="1" applyAlignment="1">
      <alignment vertical="center" shrinkToFit="1"/>
    </xf>
    <xf numFmtId="0" fontId="3" fillId="3" borderId="1" xfId="0" applyFont="1" applyFill="1" applyBorder="1" applyAlignment="1">
      <alignment horizontal="left" vertical="center"/>
    </xf>
    <xf numFmtId="0" fontId="3" fillId="3" borderId="1" xfId="0" applyFont="1" applyFill="1" applyBorder="1" applyAlignment="1">
      <alignment horizontal="right" vertical="center"/>
    </xf>
    <xf numFmtId="0" fontId="3" fillId="3" borderId="1" xfId="0" applyFont="1" applyFill="1" applyBorder="1">
      <alignment vertical="center"/>
    </xf>
    <xf numFmtId="2" fontId="3" fillId="3" borderId="1" xfId="0" applyNumberFormat="1" applyFont="1" applyFill="1" applyBorder="1" applyAlignment="1">
      <alignment horizontal="right" vertical="center"/>
    </xf>
    <xf numFmtId="177" fontId="4" fillId="3" borderId="1" xfId="1" applyNumberFormat="1" applyFont="1" applyFill="1" applyBorder="1" applyAlignment="1">
      <alignment horizontal="right" vertical="center"/>
    </xf>
    <xf numFmtId="178" fontId="4" fillId="3" borderId="1" xfId="1" applyNumberFormat="1" applyFont="1" applyFill="1" applyBorder="1">
      <alignment vertical="center"/>
    </xf>
    <xf numFmtId="40" fontId="4" fillId="3" borderId="1" xfId="0" applyNumberFormat="1" applyFont="1" applyFill="1" applyBorder="1">
      <alignment vertical="center"/>
    </xf>
    <xf numFmtId="40" fontId="4" fillId="3" borderId="1" xfId="1" applyNumberFormat="1" applyFont="1" applyFill="1" applyBorder="1">
      <alignment vertical="center"/>
    </xf>
    <xf numFmtId="38" fontId="4" fillId="3" borderId="1" xfId="1" applyFont="1" applyFill="1" applyBorder="1">
      <alignment vertical="center"/>
    </xf>
    <xf numFmtId="40" fontId="6" fillId="2" borderId="1" xfId="0" applyNumberFormat="1" applyFont="1" applyFill="1" applyBorder="1">
      <alignment vertical="center"/>
    </xf>
    <xf numFmtId="40" fontId="6" fillId="2" borderId="1" xfId="1" applyNumberFormat="1" applyFont="1" applyFill="1" applyBorder="1">
      <alignment vertical="center"/>
    </xf>
    <xf numFmtId="40" fontId="6" fillId="4" borderId="1" xfId="0" applyNumberFormat="1" applyFont="1" applyFill="1" applyBorder="1">
      <alignment vertical="center"/>
    </xf>
    <xf numFmtId="177" fontId="4" fillId="3" borderId="1" xfId="1" applyNumberFormat="1" applyFont="1" applyFill="1" applyBorder="1" applyAlignment="1">
      <alignment vertical="center" shrinkToFit="1"/>
    </xf>
    <xf numFmtId="38" fontId="4" fillId="3" borderId="1" xfId="1" applyFont="1" applyFill="1" applyBorder="1" applyAlignment="1">
      <alignment vertical="center" shrinkToFit="1"/>
    </xf>
    <xf numFmtId="40" fontId="4" fillId="3" borderId="1" xfId="1" applyNumberFormat="1" applyFont="1" applyFill="1" applyBorder="1" applyAlignment="1">
      <alignment vertical="center" shrinkToFit="1"/>
    </xf>
    <xf numFmtId="40" fontId="4" fillId="3" borderId="1" xfId="1" applyNumberFormat="1" applyFont="1" applyFill="1" applyBorder="1" applyAlignment="1">
      <alignment horizontal="right" vertical="center" shrinkToFit="1"/>
    </xf>
    <xf numFmtId="38" fontId="4" fillId="3" borderId="1" xfId="1" applyFont="1" applyFill="1" applyBorder="1" applyAlignment="1">
      <alignment horizontal="right" vertical="center" shrinkToFit="1"/>
    </xf>
    <xf numFmtId="40" fontId="6" fillId="2" borderId="1" xfId="1" applyNumberFormat="1" applyFont="1" applyFill="1" applyBorder="1" applyAlignment="1">
      <alignment horizontal="right" vertical="center" shrinkToFit="1"/>
    </xf>
    <xf numFmtId="0" fontId="4" fillId="3" borderId="2" xfId="0" applyFont="1" applyFill="1" applyBorder="1">
      <alignment vertical="center"/>
    </xf>
    <xf numFmtId="177" fontId="0" fillId="3" borderId="9" xfId="1" applyNumberFormat="1" applyFont="1" applyFill="1" applyBorder="1">
      <alignment vertical="center"/>
    </xf>
    <xf numFmtId="177" fontId="0" fillId="3" borderId="1" xfId="1" applyNumberFormat="1" applyFont="1" applyFill="1" applyBorder="1">
      <alignment vertical="center"/>
    </xf>
    <xf numFmtId="0" fontId="0" fillId="5" borderId="0" xfId="0" applyFill="1">
      <alignment vertical="center"/>
    </xf>
    <xf numFmtId="0" fontId="4" fillId="5" borderId="1" xfId="0" applyFont="1" applyFill="1" applyBorder="1" applyAlignment="1">
      <alignment vertical="center" shrinkToFit="1"/>
    </xf>
    <xf numFmtId="0" fontId="4" fillId="5" borderId="7" xfId="0" applyFont="1" applyFill="1" applyBorder="1" applyAlignment="1">
      <alignment vertical="center" shrinkToFit="1"/>
    </xf>
    <xf numFmtId="177" fontId="11" fillId="5" borderId="6" xfId="1" applyNumberFormat="1" applyFont="1" applyFill="1" applyBorder="1" applyAlignment="1">
      <alignment vertical="center" shrinkToFit="1"/>
    </xf>
    <xf numFmtId="177" fontId="4" fillId="5" borderId="1" xfId="1" applyNumberFormat="1" applyFont="1" applyFill="1" applyBorder="1" applyAlignment="1">
      <alignment vertical="center" shrinkToFit="1"/>
    </xf>
    <xf numFmtId="177" fontId="4" fillId="5" borderId="6" xfId="1" applyNumberFormat="1" applyFont="1" applyFill="1" applyBorder="1" applyAlignment="1">
      <alignment vertical="center" shrinkToFit="1"/>
    </xf>
    <xf numFmtId="0" fontId="4" fillId="3" borderId="6" xfId="0" applyFont="1" applyFill="1" applyBorder="1" applyAlignment="1">
      <alignment vertical="center" shrinkToFit="1"/>
    </xf>
    <xf numFmtId="176" fontId="4" fillId="3" borderId="6" xfId="0" applyNumberFormat="1" applyFont="1" applyFill="1" applyBorder="1" applyAlignment="1">
      <alignment horizontal="right" vertical="center"/>
    </xf>
    <xf numFmtId="2" fontId="4" fillId="3" borderId="1" xfId="0" applyNumberFormat="1" applyFont="1" applyFill="1" applyBorder="1" applyAlignment="1">
      <alignment horizontal="right" vertical="center"/>
    </xf>
    <xf numFmtId="2" fontId="4" fillId="3" borderId="6" xfId="0" applyNumberFormat="1" applyFont="1" applyFill="1" applyBorder="1" applyAlignment="1">
      <alignment horizontal="right" vertical="center"/>
    </xf>
    <xf numFmtId="0" fontId="4" fillId="3" borderId="6" xfId="0" applyFont="1" applyFill="1" applyBorder="1">
      <alignment vertical="center"/>
    </xf>
    <xf numFmtId="40" fontId="13" fillId="3" borderId="6" xfId="1" applyNumberFormat="1" applyFont="1" applyFill="1" applyBorder="1">
      <alignment vertical="center"/>
    </xf>
    <xf numFmtId="0" fontId="13" fillId="3" borderId="6" xfId="0" applyFont="1" applyFill="1" applyBorder="1" applyAlignment="1">
      <alignment horizontal="right" vertical="center"/>
    </xf>
    <xf numFmtId="0" fontId="16" fillId="6" borderId="0" xfId="0" applyFont="1" applyFill="1" applyProtection="1">
      <alignment vertical="center"/>
      <protection locked="0"/>
    </xf>
    <xf numFmtId="0" fontId="17" fillId="6" borderId="0" xfId="0" applyFont="1" applyFill="1" applyAlignment="1" applyProtection="1">
      <alignment horizontal="center" vertical="center"/>
      <protection locked="0"/>
    </xf>
    <xf numFmtId="0" fontId="16" fillId="6" borderId="0" xfId="0" applyFont="1" applyFill="1" applyAlignment="1" applyProtection="1">
      <alignment horizontal="center" vertical="center"/>
      <protection locked="0"/>
    </xf>
    <xf numFmtId="0" fontId="16" fillId="7" borderId="17" xfId="0" applyFont="1" applyFill="1" applyBorder="1" applyProtection="1">
      <alignment vertical="center"/>
      <protection locked="0"/>
    </xf>
    <xf numFmtId="0" fontId="16" fillId="6" borderId="0" xfId="0" applyFont="1" applyFill="1">
      <alignment vertical="center"/>
    </xf>
    <xf numFmtId="0" fontId="16" fillId="6" borderId="0" xfId="0" applyFont="1" applyFill="1" applyAlignment="1">
      <alignment horizontal="center" vertical="center"/>
    </xf>
    <xf numFmtId="0" fontId="17" fillId="6" borderId="0" xfId="0" applyFont="1" applyFill="1" applyAlignment="1">
      <alignment horizontal="center" vertical="center"/>
    </xf>
    <xf numFmtId="0" fontId="0" fillId="0" borderId="0" xfId="0" applyAlignment="1">
      <alignment horizontal="left" vertical="center"/>
    </xf>
    <xf numFmtId="0" fontId="0" fillId="0" borderId="1" xfId="0" applyBorder="1">
      <alignment vertical="center"/>
    </xf>
    <xf numFmtId="0" fontId="0" fillId="5" borderId="1" xfId="0" applyFill="1" applyBorder="1">
      <alignment vertical="center"/>
    </xf>
    <xf numFmtId="176" fontId="3" fillId="3" borderId="1" xfId="0" applyNumberFormat="1" applyFont="1" applyFill="1" applyBorder="1" applyAlignment="1">
      <alignment horizontal="right" vertical="center"/>
    </xf>
    <xf numFmtId="0" fontId="21" fillId="6" borderId="0" xfId="0" applyFont="1" applyFill="1" applyAlignment="1">
      <alignment horizontal="right" vertical="center"/>
    </xf>
    <xf numFmtId="0" fontId="21" fillId="6" borderId="0" xfId="0" applyFont="1" applyFill="1" applyAlignment="1">
      <alignment horizontal="center" vertical="center"/>
    </xf>
    <xf numFmtId="0" fontId="16" fillId="6" borderId="11" xfId="0" applyFont="1" applyFill="1" applyBorder="1" applyProtection="1">
      <alignment vertical="center"/>
      <protection locked="0"/>
    </xf>
    <xf numFmtId="0" fontId="16" fillId="6" borderId="11" xfId="0" applyFont="1" applyFill="1" applyBorder="1" applyAlignment="1" applyProtection="1">
      <alignment horizontal="center" vertical="center"/>
      <protection locked="0"/>
    </xf>
    <xf numFmtId="0" fontId="22" fillId="6" borderId="11" xfId="0" applyFont="1" applyFill="1" applyBorder="1" applyAlignment="1" applyProtection="1">
      <alignment horizontal="right" vertical="center"/>
      <protection locked="0"/>
    </xf>
    <xf numFmtId="0" fontId="16" fillId="6" borderId="12" xfId="0" applyFont="1" applyFill="1" applyBorder="1" applyProtection="1">
      <alignment vertical="center"/>
      <protection locked="0"/>
    </xf>
    <xf numFmtId="2" fontId="16" fillId="0" borderId="0" xfId="0" applyNumberFormat="1" applyFont="1" applyProtection="1">
      <alignment vertical="center"/>
      <protection locked="0"/>
    </xf>
    <xf numFmtId="0" fontId="30" fillId="0" borderId="7" xfId="0" applyFont="1" applyBorder="1" applyAlignment="1">
      <alignment horizontal="center" vertical="center"/>
    </xf>
    <xf numFmtId="0" fontId="30" fillId="0" borderId="6" xfId="0" applyFont="1" applyBorder="1" applyAlignment="1">
      <alignment horizontal="left" vertical="center"/>
    </xf>
    <xf numFmtId="0" fontId="30" fillId="0" borderId="6" xfId="0" applyFont="1" applyBorder="1">
      <alignment vertical="center"/>
    </xf>
    <xf numFmtId="0" fontId="30" fillId="0" borderId="1" xfId="0" applyFont="1" applyBorder="1" applyAlignment="1">
      <alignment horizontal="left" vertical="center" wrapText="1"/>
    </xf>
    <xf numFmtId="0" fontId="30" fillId="0" borderId="1" xfId="0" applyFont="1" applyBorder="1">
      <alignment vertical="center"/>
    </xf>
    <xf numFmtId="0" fontId="30" fillId="0" borderId="1" xfId="0" applyFont="1" applyBorder="1" applyAlignment="1">
      <alignment horizontal="left" vertical="center"/>
    </xf>
    <xf numFmtId="0" fontId="30" fillId="0" borderId="5" xfId="0" applyFont="1" applyBorder="1" applyAlignment="1">
      <alignment vertical="center" wrapText="1"/>
    </xf>
    <xf numFmtId="0" fontId="30" fillId="0" borderId="5" xfId="0" applyFont="1" applyBorder="1" applyAlignment="1">
      <alignment horizontal="left" vertical="center" wrapText="1"/>
    </xf>
    <xf numFmtId="0" fontId="30" fillId="0" borderId="5" xfId="0" applyFont="1" applyBorder="1" applyAlignment="1">
      <alignment horizontal="left" vertical="center"/>
    </xf>
    <xf numFmtId="0" fontId="30" fillId="0" borderId="1" xfId="0" applyFont="1" applyBorder="1" applyAlignment="1">
      <alignment vertical="center" wrapText="1"/>
    </xf>
    <xf numFmtId="0" fontId="30" fillId="0" borderId="3" xfId="0" applyFont="1" applyBorder="1">
      <alignment vertical="center"/>
    </xf>
    <xf numFmtId="0" fontId="30" fillId="0" borderId="7" xfId="0" applyFont="1" applyBorder="1" applyAlignment="1">
      <alignment horizontal="center" vertical="center" wrapText="1"/>
    </xf>
    <xf numFmtId="0" fontId="32" fillId="0" borderId="6" xfId="0" applyFont="1" applyBorder="1">
      <alignment vertical="center"/>
    </xf>
    <xf numFmtId="0" fontId="32" fillId="0" borderId="1" xfId="0" applyFont="1" applyBorder="1">
      <alignment vertical="center"/>
    </xf>
    <xf numFmtId="0" fontId="32" fillId="0" borderId="2" xfId="0" applyFont="1" applyBorder="1">
      <alignment vertical="center"/>
    </xf>
    <xf numFmtId="38" fontId="32" fillId="0" borderId="6" xfId="1" applyFont="1" applyBorder="1">
      <alignment vertical="center"/>
    </xf>
    <xf numFmtId="38" fontId="32" fillId="0" borderId="1" xfId="1" applyFont="1" applyBorder="1">
      <alignment vertical="center"/>
    </xf>
    <xf numFmtId="38" fontId="32" fillId="0" borderId="2" xfId="1" applyFont="1" applyBorder="1">
      <alignment vertical="center"/>
    </xf>
    <xf numFmtId="0" fontId="33" fillId="6" borderId="0" xfId="0" applyFont="1" applyFill="1" applyProtection="1">
      <alignment vertical="center"/>
      <protection locked="0"/>
    </xf>
    <xf numFmtId="0" fontId="16" fillId="6" borderId="10" xfId="0" applyFont="1" applyFill="1" applyBorder="1" applyAlignment="1" applyProtection="1">
      <alignment horizontal="center" vertical="center"/>
      <protection locked="0"/>
    </xf>
    <xf numFmtId="0" fontId="35" fillId="7" borderId="17" xfId="0" applyFont="1" applyFill="1" applyBorder="1" applyProtection="1">
      <alignment vertical="center"/>
      <protection locked="0"/>
    </xf>
    <xf numFmtId="0" fontId="36" fillId="7" borderId="17" xfId="0" applyFont="1" applyFill="1" applyBorder="1" applyProtection="1">
      <alignment vertical="center"/>
      <protection locked="0"/>
    </xf>
    <xf numFmtId="0" fontId="4" fillId="0" borderId="0" xfId="0" applyFont="1">
      <alignment vertical="center"/>
    </xf>
    <xf numFmtId="0" fontId="4" fillId="0" borderId="6" xfId="0" applyFont="1" applyBorder="1">
      <alignment vertical="center"/>
    </xf>
    <xf numFmtId="0" fontId="4" fillId="0" borderId="1" xfId="0" applyFont="1" applyBorder="1">
      <alignment vertical="center"/>
    </xf>
    <xf numFmtId="0" fontId="6" fillId="0" borderId="7" xfId="0" applyFont="1" applyBorder="1">
      <alignment vertical="center"/>
    </xf>
    <xf numFmtId="0" fontId="6" fillId="0" borderId="0" xfId="0" applyFont="1">
      <alignment vertical="center"/>
    </xf>
    <xf numFmtId="40" fontId="3" fillId="3" borderId="1" xfId="1" applyNumberFormat="1" applyFont="1" applyFill="1" applyBorder="1">
      <alignment vertical="center"/>
    </xf>
    <xf numFmtId="38" fontId="3" fillId="3" borderId="1" xfId="1" applyFont="1" applyFill="1" applyBorder="1" applyAlignment="1">
      <alignment horizontal="right" vertical="center"/>
    </xf>
    <xf numFmtId="177" fontId="3" fillId="3" borderId="1" xfId="1" applyNumberFormat="1" applyFont="1" applyFill="1" applyBorder="1" applyAlignment="1">
      <alignment horizontal="right" vertical="center"/>
    </xf>
    <xf numFmtId="0" fontId="31" fillId="0" borderId="5" xfId="0" applyFont="1" applyBorder="1" applyAlignment="1">
      <alignment horizontal="left" vertical="center" wrapText="1"/>
    </xf>
    <xf numFmtId="0" fontId="0" fillId="0" borderId="0" xfId="0" applyAlignment="1">
      <alignment horizontal="left" vertical="center" wrapText="1"/>
    </xf>
    <xf numFmtId="0" fontId="30" fillId="0" borderId="1" xfId="0" applyFont="1"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3" borderId="5" xfId="0" applyFill="1" applyBorder="1" applyAlignment="1">
      <alignment horizontal="center" vertical="center" shrinkToFit="1"/>
    </xf>
    <xf numFmtId="0" fontId="0" fillId="3" borderId="3" xfId="0" applyFill="1" applyBorder="1" applyAlignment="1">
      <alignment horizontal="center" vertical="center" shrinkToFit="1"/>
    </xf>
    <xf numFmtId="0" fontId="8" fillId="3" borderId="2" xfId="0" applyFont="1" applyFill="1" applyBorder="1" applyAlignment="1">
      <alignment horizontal="center" vertical="center" wrapText="1" shrinkToFit="1"/>
    </xf>
    <xf numFmtId="0" fontId="9" fillId="3" borderId="6" xfId="0" applyFont="1" applyFill="1" applyBorder="1" applyAlignment="1">
      <alignment horizontal="center" vertical="center" wrapText="1" shrinkToFit="1"/>
    </xf>
    <xf numFmtId="0" fontId="32" fillId="0" borderId="39" xfId="0" applyFont="1" applyBorder="1" applyProtection="1">
      <alignment vertical="center"/>
      <protection locked="0"/>
    </xf>
    <xf numFmtId="0" fontId="32" fillId="0" borderId="38" xfId="0" applyFont="1" applyBorder="1" applyProtection="1">
      <alignment vertical="center"/>
      <protection locked="0"/>
    </xf>
    <xf numFmtId="0" fontId="36" fillId="9" borderId="17" xfId="0" applyFont="1" applyFill="1" applyBorder="1" applyProtection="1">
      <alignment vertical="center"/>
    </xf>
    <xf numFmtId="2" fontId="36" fillId="9" borderId="17" xfId="0" applyNumberFormat="1" applyFont="1" applyFill="1" applyBorder="1" applyProtection="1">
      <alignment vertical="center"/>
    </xf>
    <xf numFmtId="1" fontId="36" fillId="9" borderId="17" xfId="0" applyNumberFormat="1" applyFont="1" applyFill="1" applyBorder="1" applyProtection="1">
      <alignment vertical="center"/>
    </xf>
    <xf numFmtId="2" fontId="36" fillId="0" borderId="17" xfId="0" applyNumberFormat="1" applyFont="1" applyBorder="1" applyProtection="1">
      <alignment vertical="center"/>
    </xf>
    <xf numFmtId="0" fontId="0" fillId="0" borderId="0" xfId="0" applyProtection="1">
      <alignment vertical="center"/>
    </xf>
    <xf numFmtId="0" fontId="16" fillId="6" borderId="13" xfId="0" applyFont="1" applyFill="1" applyBorder="1" applyAlignment="1" applyProtection="1">
      <alignment horizontal="center" vertical="center"/>
    </xf>
    <xf numFmtId="0" fontId="27" fillId="6" borderId="32" xfId="0" applyFont="1" applyFill="1" applyBorder="1" applyAlignment="1" applyProtection="1">
      <alignment horizontal="left" vertical="top" wrapText="1"/>
    </xf>
    <xf numFmtId="0" fontId="27" fillId="6" borderId="31" xfId="0" applyFont="1" applyFill="1" applyBorder="1" applyAlignment="1" applyProtection="1">
      <alignment horizontal="left" vertical="top" wrapText="1"/>
    </xf>
    <xf numFmtId="0" fontId="27" fillId="6" borderId="33" xfId="0" applyFont="1" applyFill="1" applyBorder="1" applyAlignment="1" applyProtection="1">
      <alignment horizontal="left" vertical="top" wrapText="1"/>
    </xf>
    <xf numFmtId="0" fontId="16" fillId="6" borderId="14" xfId="0" applyFont="1" applyFill="1" applyBorder="1" applyProtection="1">
      <alignment vertical="center"/>
    </xf>
    <xf numFmtId="0" fontId="6" fillId="0" borderId="0" xfId="0" applyFont="1" applyBorder="1" applyProtection="1">
      <alignment vertical="center"/>
    </xf>
    <xf numFmtId="0" fontId="4" fillId="0" borderId="0" xfId="0" applyFont="1" applyProtection="1">
      <alignment vertical="center"/>
    </xf>
    <xf numFmtId="0" fontId="6" fillId="0" borderId="0" xfId="0" applyFont="1" applyProtection="1">
      <alignment vertical="center"/>
    </xf>
    <xf numFmtId="0" fontId="27" fillId="6" borderId="34" xfId="0" applyFont="1" applyFill="1" applyBorder="1" applyAlignment="1" applyProtection="1">
      <alignment horizontal="left" vertical="top" wrapText="1"/>
    </xf>
    <xf numFmtId="0" fontId="27" fillId="6" borderId="35" xfId="0" applyFont="1" applyFill="1" applyBorder="1" applyAlignment="1" applyProtection="1">
      <alignment horizontal="left" vertical="top" wrapText="1"/>
    </xf>
    <xf numFmtId="0" fontId="27" fillId="6" borderId="36" xfId="0" applyFont="1" applyFill="1" applyBorder="1" applyAlignment="1" applyProtection="1">
      <alignment horizontal="left" vertical="top" wrapText="1"/>
    </xf>
    <xf numFmtId="0" fontId="0" fillId="0" borderId="0" xfId="0" applyBorder="1" applyProtection="1">
      <alignment vertical="center"/>
    </xf>
    <xf numFmtId="0" fontId="4" fillId="0" borderId="0" xfId="0" applyFont="1" applyBorder="1" applyProtection="1">
      <alignment vertical="center"/>
    </xf>
    <xf numFmtId="0" fontId="34" fillId="6" borderId="0" xfId="0" applyFont="1" applyFill="1" applyAlignment="1" applyProtection="1">
      <alignment horizontal="left" vertical="top" wrapText="1"/>
    </xf>
    <xf numFmtId="0" fontId="28" fillId="6" borderId="0" xfId="0" applyFont="1" applyFill="1" applyAlignment="1" applyProtection="1">
      <alignment horizontal="left" vertical="top" wrapText="1"/>
    </xf>
    <xf numFmtId="0" fontId="24" fillId="6" borderId="0" xfId="0" applyFont="1" applyFill="1" applyProtection="1">
      <alignment vertical="center"/>
    </xf>
    <xf numFmtId="0" fontId="16" fillId="6" borderId="0" xfId="0" applyFont="1" applyFill="1" applyAlignment="1" applyProtection="1">
      <alignment horizontal="center" vertical="center"/>
    </xf>
    <xf numFmtId="0" fontId="16" fillId="6" borderId="0" xfId="0" applyFont="1" applyFill="1" applyProtection="1">
      <alignment vertical="center"/>
    </xf>
    <xf numFmtId="0" fontId="16" fillId="6" borderId="32" xfId="0" applyFont="1" applyFill="1" applyBorder="1" applyAlignment="1" applyProtection="1">
      <alignment horizontal="left" vertical="center"/>
    </xf>
    <xf numFmtId="0" fontId="16" fillId="6" borderId="31" xfId="0" applyFont="1" applyFill="1" applyBorder="1" applyAlignment="1" applyProtection="1">
      <alignment horizontal="left" vertical="center"/>
    </xf>
    <xf numFmtId="0" fontId="16" fillId="6" borderId="33" xfId="0" applyFont="1" applyFill="1" applyBorder="1" applyAlignment="1" applyProtection="1">
      <alignment horizontal="left" vertical="center"/>
    </xf>
    <xf numFmtId="0" fontId="16" fillId="6" borderId="26" xfId="0" applyFont="1" applyFill="1" applyBorder="1" applyAlignment="1" applyProtection="1">
      <alignment horizontal="left" vertical="top" wrapText="1"/>
    </xf>
    <xf numFmtId="0" fontId="16" fillId="6" borderId="0" xfId="0" applyFont="1" applyFill="1" applyAlignment="1" applyProtection="1">
      <alignment horizontal="left" vertical="top" wrapText="1"/>
    </xf>
    <xf numFmtId="0" fontId="16" fillId="6" borderId="37" xfId="0" applyFont="1" applyFill="1" applyBorder="1" applyAlignment="1" applyProtection="1">
      <alignment horizontal="left" vertical="top" wrapText="1"/>
    </xf>
    <xf numFmtId="0" fontId="16" fillId="6" borderId="34" xfId="0" applyFont="1" applyFill="1" applyBorder="1" applyAlignment="1" applyProtection="1">
      <alignment horizontal="left" vertical="center" wrapText="1"/>
    </xf>
    <xf numFmtId="0" fontId="16" fillId="6" borderId="35" xfId="0" applyFont="1" applyFill="1" applyBorder="1" applyAlignment="1" applyProtection="1">
      <alignment horizontal="left" vertical="center" wrapText="1"/>
    </xf>
    <xf numFmtId="0" fontId="16" fillId="6" borderId="36" xfId="0" applyFont="1" applyFill="1" applyBorder="1" applyAlignment="1" applyProtection="1">
      <alignment horizontal="left" vertical="center" wrapText="1"/>
    </xf>
    <xf numFmtId="0" fontId="24" fillId="6" borderId="0" xfId="0" applyFont="1" applyFill="1" applyAlignment="1" applyProtection="1">
      <alignment vertical="center" wrapText="1"/>
    </xf>
    <xf numFmtId="0" fontId="22" fillId="6" borderId="0" xfId="0" applyFont="1" applyFill="1" applyProtection="1">
      <alignment vertical="center"/>
    </xf>
    <xf numFmtId="0" fontId="16" fillId="6" borderId="1"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6" fillId="6" borderId="15" xfId="0" applyFont="1" applyFill="1" applyBorder="1" applyAlignment="1" applyProtection="1">
      <alignment vertical="center" wrapText="1"/>
    </xf>
    <xf numFmtId="0" fontId="16" fillId="6" borderId="16" xfId="0" applyFont="1" applyFill="1" applyBorder="1" applyAlignment="1" applyProtection="1">
      <alignment horizontal="center" vertical="center" wrapText="1"/>
    </xf>
    <xf numFmtId="0" fontId="23" fillId="6" borderId="41" xfId="0" applyFont="1" applyFill="1" applyBorder="1" applyAlignment="1" applyProtection="1">
      <alignment vertical="center" wrapText="1"/>
    </xf>
    <xf numFmtId="0" fontId="27" fillId="6" borderId="15" xfId="0" applyFont="1" applyFill="1" applyBorder="1" applyAlignment="1" applyProtection="1">
      <alignment vertical="center" wrapText="1"/>
    </xf>
    <xf numFmtId="0" fontId="16" fillId="6" borderId="30" xfId="0" applyFont="1" applyFill="1" applyBorder="1" applyAlignment="1" applyProtection="1">
      <alignment horizontal="center" vertical="center" wrapText="1"/>
    </xf>
    <xf numFmtId="0" fontId="23" fillId="6" borderId="40" xfId="0" applyFont="1" applyFill="1" applyBorder="1" applyAlignment="1" applyProtection="1">
      <alignment vertical="center" wrapText="1"/>
    </xf>
    <xf numFmtId="0" fontId="16" fillId="6" borderId="18" xfId="0" applyFont="1" applyFill="1" applyBorder="1" applyAlignment="1" applyProtection="1">
      <alignment vertical="center" wrapText="1"/>
    </xf>
    <xf numFmtId="0" fontId="16" fillId="6" borderId="25" xfId="0" applyFont="1" applyFill="1" applyBorder="1" applyAlignment="1" applyProtection="1">
      <alignment horizontal="right" vertical="center" wrapText="1"/>
    </xf>
    <xf numFmtId="0" fontId="23" fillId="6" borderId="19" xfId="0" applyFont="1" applyFill="1" applyBorder="1" applyAlignment="1" applyProtection="1">
      <alignment vertical="center" wrapText="1"/>
    </xf>
    <xf numFmtId="0" fontId="16" fillId="6" borderId="25" xfId="0" applyFont="1" applyFill="1" applyBorder="1" applyAlignment="1" applyProtection="1">
      <alignment vertical="center" wrapText="1"/>
    </xf>
    <xf numFmtId="0" fontId="16" fillId="6" borderId="29" xfId="0" applyFont="1" applyFill="1" applyBorder="1" applyAlignment="1" applyProtection="1">
      <alignment horizontal="right" vertical="center" wrapText="1"/>
    </xf>
    <xf numFmtId="0" fontId="37" fillId="6" borderId="19" xfId="0" applyFont="1" applyFill="1" applyBorder="1" applyAlignment="1" applyProtection="1">
      <alignment vertical="center" wrapText="1"/>
    </xf>
    <xf numFmtId="0" fontId="16" fillId="6" borderId="26" xfId="0" applyFont="1" applyFill="1" applyBorder="1" applyAlignment="1" applyProtection="1">
      <alignment horizontal="right" vertical="center" wrapText="1"/>
    </xf>
    <xf numFmtId="0" fontId="21" fillId="6" borderId="27" xfId="0" applyFont="1" applyFill="1" applyBorder="1" applyAlignment="1" applyProtection="1">
      <alignment vertical="center" wrapText="1"/>
    </xf>
    <xf numFmtId="0" fontId="16" fillId="6" borderId="18" xfId="0" applyFont="1" applyFill="1" applyBorder="1" applyAlignment="1" applyProtection="1">
      <alignment horizontal="right" vertical="center" wrapText="1"/>
    </xf>
    <xf numFmtId="0" fontId="21" fillId="6" borderId="42" xfId="0" applyFont="1" applyFill="1" applyBorder="1" applyAlignment="1" applyProtection="1">
      <alignment vertical="center" wrapText="1"/>
    </xf>
    <xf numFmtId="0" fontId="21" fillId="6" borderId="37" xfId="0" applyFont="1" applyFill="1" applyBorder="1" applyAlignment="1" applyProtection="1">
      <alignment vertical="center" wrapText="1"/>
    </xf>
    <xf numFmtId="0" fontId="16" fillId="6" borderId="28" xfId="0" applyFont="1" applyFill="1" applyBorder="1" applyAlignment="1" applyProtection="1">
      <alignment horizontal="right" vertical="center" wrapText="1"/>
    </xf>
    <xf numFmtId="0" fontId="21" fillId="6" borderId="40" xfId="0" applyFont="1" applyFill="1" applyBorder="1" applyAlignment="1" applyProtection="1">
      <alignment vertical="center" wrapText="1"/>
    </xf>
    <xf numFmtId="0" fontId="16" fillId="6" borderId="30" xfId="0" applyFont="1" applyFill="1" applyBorder="1" applyAlignment="1" applyProtection="1">
      <alignment horizontal="right" vertical="center" wrapText="1"/>
    </xf>
    <xf numFmtId="0" fontId="16" fillId="6" borderId="20" xfId="0" applyFont="1" applyFill="1" applyBorder="1" applyAlignment="1" applyProtection="1">
      <alignment vertical="center" wrapText="1"/>
    </xf>
    <xf numFmtId="0" fontId="16" fillId="6" borderId="20" xfId="0" applyFont="1" applyFill="1" applyBorder="1" applyAlignment="1" applyProtection="1">
      <alignment horizontal="right" vertical="center" wrapText="1"/>
    </xf>
    <xf numFmtId="0" fontId="21" fillId="6" borderId="21" xfId="0" applyFont="1" applyFill="1" applyBorder="1" applyAlignment="1" applyProtection="1">
      <alignment vertical="center" wrapText="1"/>
    </xf>
    <xf numFmtId="0" fontId="16" fillId="6" borderId="0" xfId="0" applyFont="1" applyFill="1" applyAlignment="1" applyProtection="1">
      <alignment vertical="center" wrapText="1"/>
    </xf>
    <xf numFmtId="0" fontId="16" fillId="6" borderId="0" xfId="0" applyFont="1" applyFill="1" applyAlignment="1" applyProtection="1">
      <alignment horizontal="center" vertical="center" wrapText="1"/>
    </xf>
    <xf numFmtId="0" fontId="16" fillId="6" borderId="13" xfId="0" applyFont="1" applyFill="1" applyBorder="1" applyProtection="1">
      <alignment vertical="center"/>
    </xf>
    <xf numFmtId="0" fontId="39" fillId="0" borderId="0" xfId="0" applyFont="1" applyProtection="1">
      <alignment vertical="center"/>
    </xf>
    <xf numFmtId="0" fontId="16" fillId="6" borderId="1" xfId="0" applyFont="1" applyFill="1" applyBorder="1" applyAlignment="1" applyProtection="1">
      <alignment vertical="center" wrapText="1"/>
    </xf>
    <xf numFmtId="0" fontId="16" fillId="6" borderId="1" xfId="0" applyFont="1" applyFill="1" applyBorder="1" applyAlignment="1" applyProtection="1">
      <alignment horizontal="right" vertical="center" wrapText="1"/>
    </xf>
    <xf numFmtId="0" fontId="16" fillId="6" borderId="3" xfId="0" applyFont="1" applyFill="1" applyBorder="1" applyAlignment="1" applyProtection="1">
      <alignment vertical="center" wrapText="1"/>
    </xf>
    <xf numFmtId="0" fontId="23" fillId="6" borderId="3" xfId="0" applyFont="1" applyFill="1" applyBorder="1" applyAlignment="1" applyProtection="1">
      <alignment vertical="center" wrapText="1"/>
    </xf>
    <xf numFmtId="0" fontId="23" fillId="6" borderId="0" xfId="0" applyFont="1" applyFill="1" applyAlignment="1" applyProtection="1">
      <alignment vertical="center" wrapText="1"/>
    </xf>
    <xf numFmtId="0" fontId="26" fillId="0" borderId="0" xfId="0" applyFont="1" applyProtection="1">
      <alignment vertical="center"/>
    </xf>
    <xf numFmtId="179" fontId="16" fillId="6" borderId="0" xfId="0" applyNumberFormat="1" applyFont="1" applyFill="1" applyAlignment="1" applyProtection="1">
      <alignment vertical="center" wrapText="1"/>
    </xf>
    <xf numFmtId="0" fontId="33" fillId="8" borderId="43" xfId="0" applyFont="1" applyFill="1" applyBorder="1" applyAlignment="1" applyProtection="1">
      <alignment horizontal="center" vertical="center" wrapText="1"/>
    </xf>
    <xf numFmtId="0" fontId="33" fillId="8" borderId="44" xfId="0" applyFont="1" applyFill="1" applyBorder="1" applyAlignment="1" applyProtection="1">
      <alignment horizontal="center" vertical="center" wrapText="1"/>
    </xf>
    <xf numFmtId="0" fontId="33" fillId="8" borderId="45" xfId="0" applyFont="1" applyFill="1" applyBorder="1" applyAlignment="1" applyProtection="1">
      <alignment horizontal="center" vertical="center" wrapText="1"/>
    </xf>
    <xf numFmtId="0" fontId="25" fillId="10" borderId="0" xfId="0" applyFont="1" applyFill="1" applyAlignment="1" applyProtection="1">
      <alignment horizontal="center" vertical="center" wrapText="1"/>
    </xf>
    <xf numFmtId="0" fontId="29" fillId="6" borderId="0" xfId="0" applyFont="1" applyFill="1" applyProtection="1">
      <alignment vertical="center"/>
    </xf>
    <xf numFmtId="0" fontId="33" fillId="8" borderId="43" xfId="0" applyFont="1" applyFill="1" applyBorder="1" applyAlignment="1" applyProtection="1">
      <alignment horizontal="left" vertical="center" wrapText="1"/>
    </xf>
    <xf numFmtId="0" fontId="33" fillId="8" borderId="44" xfId="0" applyFont="1" applyFill="1" applyBorder="1" applyAlignment="1" applyProtection="1">
      <alignment horizontal="left" vertical="center" wrapText="1"/>
    </xf>
    <xf numFmtId="0" fontId="33" fillId="8" borderId="45" xfId="0" applyFont="1" applyFill="1" applyBorder="1" applyAlignment="1" applyProtection="1">
      <alignment horizontal="left" vertical="center" wrapText="1"/>
    </xf>
    <xf numFmtId="0" fontId="16" fillId="6" borderId="22" xfId="0" applyFont="1" applyFill="1" applyBorder="1" applyProtection="1">
      <alignment vertical="center"/>
    </xf>
    <xf numFmtId="0" fontId="16" fillId="6" borderId="23" xfId="0" applyFont="1" applyFill="1" applyBorder="1" applyAlignment="1" applyProtection="1">
      <alignment horizontal="center" vertical="center"/>
    </xf>
    <xf numFmtId="0" fontId="16" fillId="6" borderId="24" xfId="0" applyFont="1" applyFill="1" applyBorder="1" applyProtection="1">
      <alignment vertical="center"/>
    </xf>
    <xf numFmtId="0" fontId="17" fillId="6" borderId="0" xfId="0" applyFont="1" applyFill="1" applyAlignment="1" applyProtection="1">
      <alignment horizontal="right" vertical="center"/>
    </xf>
    <xf numFmtId="49" fontId="20" fillId="0" borderId="0" xfId="0" applyNumberFormat="1" applyFont="1" applyAlignment="1" applyProtection="1">
      <alignment horizontal="right" vertical="center"/>
    </xf>
  </cellXfs>
  <cellStyles count="3">
    <cellStyle name="桁区切り" xfId="1" builtinId="6"/>
    <cellStyle name="標準" xfId="0" builtinId="0"/>
    <cellStyle name="標準 2" xfId="2" xr:uid="{D5568591-48E9-4DCE-B35A-B604A522600B}"/>
  </cellStyles>
  <dxfs count="3">
    <dxf>
      <font>
        <color rgb="FFFF0000"/>
      </font>
      <fill>
        <patternFill>
          <bgColor rgb="FFFFCCCC"/>
        </patternFill>
      </fill>
    </dxf>
    <dxf>
      <font>
        <color rgb="FF9C0006"/>
      </font>
      <fill>
        <patternFill>
          <bgColor rgb="FFFFC7CE"/>
        </patternFill>
      </fill>
    </dxf>
    <dxf>
      <font>
        <color rgb="FFFF0000"/>
      </font>
      <fill>
        <patternFill>
          <bgColor rgb="FFFFCCCC"/>
        </patternFill>
      </fill>
    </dxf>
  </dxfs>
  <tableStyles count="0" defaultTableStyle="TableStyleMedium2" defaultPivotStyle="PivotStyleLight16"/>
  <colors>
    <mruColors>
      <color rgb="FFCCFFCC"/>
      <color rgb="FFCCECFF"/>
      <color rgb="FF0000FF"/>
      <color rgb="FFFFFF99"/>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5443</xdr:colOff>
      <xdr:row>0</xdr:row>
      <xdr:rowOff>44450</xdr:rowOff>
    </xdr:from>
    <xdr:ext cx="7189019" cy="392800"/>
    <xdr:sp macro="" textlink="">
      <xdr:nvSpPr>
        <xdr:cNvPr id="4" name="テキスト ボックス 3">
          <a:extLst>
            <a:ext uri="{FF2B5EF4-FFF2-40B4-BE49-F238E27FC236}">
              <a16:creationId xmlns:a16="http://schemas.microsoft.com/office/drawing/2014/main" id="{42844AA8-5C2C-7689-6C40-BFDE58B07A8E}"/>
            </a:ext>
          </a:extLst>
        </xdr:cNvPr>
        <xdr:cNvSpPr txBox="1"/>
      </xdr:nvSpPr>
      <xdr:spPr>
        <a:xfrm>
          <a:off x="658586" y="44450"/>
          <a:ext cx="7189019"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rPr>
            <a:t>室の種類が「その他」の場合や下記リストの値に依らない場合は</a:t>
          </a:r>
          <a:r>
            <a:rPr kumimoji="1" lang="en-US" altLang="ja-JP" sz="1400" b="1">
              <a:solidFill>
                <a:srgbClr val="FF0000"/>
              </a:solidFill>
            </a:rPr>
            <a:t>21</a:t>
          </a:r>
          <a:r>
            <a:rPr kumimoji="1" lang="ja-JP" altLang="en-US" sz="1400" b="1">
              <a:solidFill>
                <a:srgbClr val="FF0000"/>
              </a:solidFill>
            </a:rPr>
            <a:t>行目に数値を入力</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CC2B2-8A2F-4600-B0B8-A302A8DC21E4}">
  <sheetPr codeName="Sheet1">
    <tabColor theme="7" tint="0.79998168889431442"/>
    <pageSetUpPr fitToPage="1"/>
  </sheetPr>
  <dimension ref="A1:P46"/>
  <sheetViews>
    <sheetView tabSelected="1" view="pageBreakPreview" topLeftCell="A18" zoomScaleNormal="55" zoomScaleSheetLayoutView="100" workbookViewId="0">
      <selection activeCell="D19" sqref="D19"/>
    </sheetView>
  </sheetViews>
  <sheetFormatPr defaultRowHeight="18"/>
  <cols>
    <col min="1" max="1" width="3.1640625" style="101" customWidth="1"/>
    <col min="2" max="2" width="28.1640625" style="101" customWidth="1"/>
    <col min="3" max="3" width="6.6640625" style="102" bestFit="1" customWidth="1"/>
    <col min="4" max="4" width="11" style="101" customWidth="1"/>
    <col min="5" max="5" width="38.58203125" style="101" customWidth="1"/>
    <col min="6" max="6" width="3.1640625" style="101" customWidth="1"/>
    <col min="8" max="8" width="43.6640625" customWidth="1"/>
    <col min="9" max="9" width="25.1640625" bestFit="1" customWidth="1"/>
    <col min="13" max="13" width="2.6640625" bestFit="1" customWidth="1"/>
    <col min="14" max="14" width="8.6640625" customWidth="1"/>
  </cols>
  <sheetData>
    <row r="1" spans="1:16" ht="21.5" thickBot="1">
      <c r="A1" s="133" t="s">
        <v>189</v>
      </c>
      <c r="B1" s="97"/>
      <c r="C1" s="98"/>
      <c r="D1" s="99"/>
      <c r="E1" s="97"/>
      <c r="F1" s="97"/>
      <c r="G1" s="161"/>
      <c r="H1" s="161"/>
      <c r="I1" s="161"/>
      <c r="J1" s="161"/>
      <c r="K1" s="161"/>
      <c r="L1" s="161"/>
      <c r="M1" s="161"/>
      <c r="N1" s="161"/>
    </row>
    <row r="2" spans="1:16" ht="9" customHeight="1">
      <c r="A2" s="134"/>
      <c r="B2" s="110"/>
      <c r="C2" s="111"/>
      <c r="D2" s="112"/>
      <c r="E2" s="110"/>
      <c r="F2" s="113"/>
      <c r="G2" s="161"/>
      <c r="H2" s="161"/>
      <c r="I2" s="161"/>
      <c r="J2" s="161"/>
      <c r="K2" s="161"/>
      <c r="L2" s="161"/>
      <c r="M2" s="161"/>
      <c r="N2" s="161"/>
    </row>
    <row r="3" spans="1:16">
      <c r="A3" s="162"/>
      <c r="B3" s="163" t="s">
        <v>207</v>
      </c>
      <c r="C3" s="164"/>
      <c r="D3" s="164"/>
      <c r="E3" s="165"/>
      <c r="F3" s="166"/>
      <c r="G3" s="161"/>
      <c r="H3" s="167"/>
      <c r="I3" s="167"/>
      <c r="J3" s="168"/>
      <c r="K3" s="168"/>
      <c r="L3" s="168"/>
      <c r="M3" s="168"/>
      <c r="N3" s="169"/>
      <c r="O3" s="137"/>
      <c r="P3" s="137"/>
    </row>
    <row r="4" spans="1:16">
      <c r="A4" s="162"/>
      <c r="B4" s="170"/>
      <c r="C4" s="171"/>
      <c r="D4" s="171"/>
      <c r="E4" s="172"/>
      <c r="F4" s="166"/>
      <c r="G4" s="161"/>
      <c r="H4" s="173"/>
      <c r="I4" s="174"/>
      <c r="J4" s="168"/>
      <c r="K4" s="168"/>
      <c r="L4" s="168"/>
      <c r="M4" s="168"/>
      <c r="N4" s="168"/>
      <c r="O4" s="137"/>
      <c r="P4" s="137"/>
    </row>
    <row r="5" spans="1:16">
      <c r="A5" s="162"/>
      <c r="B5" s="175" t="s">
        <v>166</v>
      </c>
      <c r="C5" s="175"/>
      <c r="D5" s="175"/>
      <c r="E5" s="175"/>
      <c r="F5" s="166"/>
      <c r="G5" s="161"/>
      <c r="H5" s="173"/>
      <c r="I5" s="174"/>
      <c r="J5" s="168"/>
      <c r="K5" s="168"/>
      <c r="L5" s="168"/>
      <c r="M5" s="168"/>
      <c r="N5" s="168"/>
      <c r="O5" s="137"/>
      <c r="P5" s="137"/>
    </row>
    <row r="6" spans="1:16" ht="9" customHeight="1">
      <c r="A6" s="162"/>
      <c r="B6" s="176"/>
      <c r="C6" s="176"/>
      <c r="D6" s="176"/>
      <c r="E6" s="176"/>
      <c r="F6" s="166"/>
      <c r="G6" s="161"/>
      <c r="H6" s="173"/>
      <c r="I6" s="174"/>
      <c r="J6" s="168"/>
      <c r="K6" s="168"/>
      <c r="L6" s="168"/>
      <c r="M6" s="168"/>
      <c r="N6" s="168"/>
      <c r="O6" s="137"/>
      <c r="P6" s="137"/>
    </row>
    <row r="7" spans="1:16">
      <c r="A7" s="162"/>
      <c r="B7" s="177" t="s">
        <v>185</v>
      </c>
      <c r="C7" s="178"/>
      <c r="D7" s="179"/>
      <c r="E7" s="179"/>
      <c r="F7" s="166"/>
      <c r="G7" s="161"/>
      <c r="H7" s="173"/>
      <c r="I7" s="174"/>
      <c r="J7" s="168"/>
      <c r="K7" s="168"/>
      <c r="L7" s="168"/>
      <c r="M7" s="168"/>
      <c r="N7" s="168"/>
      <c r="O7" s="137"/>
      <c r="P7" s="137"/>
    </row>
    <row r="8" spans="1:16" ht="28.5" customHeight="1">
      <c r="A8" s="162"/>
      <c r="B8" s="180" t="s">
        <v>182</v>
      </c>
      <c r="C8" s="181"/>
      <c r="D8" s="181"/>
      <c r="E8" s="182"/>
      <c r="F8" s="166"/>
      <c r="G8" s="161"/>
      <c r="H8" s="173"/>
      <c r="I8" s="174"/>
      <c r="J8" s="168"/>
      <c r="K8" s="168"/>
      <c r="L8" s="168"/>
      <c r="M8" s="168"/>
      <c r="N8" s="168"/>
      <c r="O8" s="137"/>
      <c r="P8" s="137"/>
    </row>
    <row r="9" spans="1:16" ht="28.5" customHeight="1">
      <c r="A9" s="162"/>
      <c r="B9" s="183" t="s">
        <v>190</v>
      </c>
      <c r="C9" s="184"/>
      <c r="D9" s="184"/>
      <c r="E9" s="185"/>
      <c r="F9" s="166"/>
      <c r="G9" s="161"/>
      <c r="H9" s="173"/>
      <c r="I9" s="174"/>
      <c r="J9" s="168"/>
      <c r="K9" s="168"/>
      <c r="L9" s="168"/>
      <c r="M9" s="168"/>
      <c r="N9" s="168"/>
      <c r="O9" s="137"/>
      <c r="P9" s="137"/>
    </row>
    <row r="10" spans="1:16" ht="28.5" customHeight="1">
      <c r="A10" s="162"/>
      <c r="B10" s="186" t="s">
        <v>208</v>
      </c>
      <c r="C10" s="187"/>
      <c r="D10" s="187"/>
      <c r="E10" s="188"/>
      <c r="F10" s="166"/>
      <c r="G10" s="161"/>
      <c r="H10" s="173"/>
      <c r="I10" s="174"/>
      <c r="J10" s="168"/>
      <c r="K10" s="168"/>
      <c r="L10" s="168"/>
      <c r="M10" s="168"/>
      <c r="N10" s="168"/>
      <c r="O10" s="137"/>
      <c r="P10" s="137"/>
    </row>
    <row r="11" spans="1:16" ht="9.5" customHeight="1">
      <c r="A11" s="162"/>
      <c r="B11" s="179"/>
      <c r="C11" s="178"/>
      <c r="D11" s="179"/>
      <c r="E11" s="179"/>
      <c r="F11" s="166"/>
      <c r="G11" s="161"/>
      <c r="H11" s="173"/>
      <c r="I11" s="173"/>
      <c r="J11" s="161"/>
      <c r="K11" s="161"/>
      <c r="L11" s="161"/>
      <c r="M11" s="161"/>
      <c r="N11" s="161"/>
    </row>
    <row r="12" spans="1:16">
      <c r="A12" s="162"/>
      <c r="B12" s="189" t="s">
        <v>111</v>
      </c>
      <c r="C12" s="178"/>
      <c r="D12" s="190" t="s">
        <v>160</v>
      </c>
      <c r="E12" s="179"/>
      <c r="F12" s="166"/>
      <c r="G12" s="161"/>
      <c r="H12" s="173"/>
      <c r="I12" s="173"/>
      <c r="J12" s="161"/>
      <c r="K12" s="161"/>
      <c r="L12" s="161"/>
      <c r="M12" s="161"/>
      <c r="N12" s="161"/>
    </row>
    <row r="13" spans="1:16" ht="18.5" thickBot="1">
      <c r="A13" s="162"/>
      <c r="B13" s="191" t="s">
        <v>96</v>
      </c>
      <c r="C13" s="191" t="s">
        <v>97</v>
      </c>
      <c r="D13" s="192" t="s">
        <v>152</v>
      </c>
      <c r="E13" s="191" t="s">
        <v>99</v>
      </c>
      <c r="F13" s="166"/>
      <c r="G13" s="161"/>
      <c r="H13" s="173"/>
      <c r="I13" s="173"/>
      <c r="J13" s="161"/>
      <c r="K13" s="161"/>
      <c r="L13" s="161"/>
      <c r="M13" s="161"/>
      <c r="N13" s="161"/>
    </row>
    <row r="14" spans="1:16" ht="27" customHeight="1" thickBot="1">
      <c r="A14" s="162" t="s">
        <v>172</v>
      </c>
      <c r="B14" s="193" t="s">
        <v>167</v>
      </c>
      <c r="C14" s="194" t="s">
        <v>171</v>
      </c>
      <c r="D14" s="100"/>
      <c r="E14" s="195" t="s">
        <v>204</v>
      </c>
      <c r="F14" s="166"/>
      <c r="G14" s="161"/>
      <c r="H14" s="173"/>
      <c r="I14" s="173"/>
      <c r="J14" s="161"/>
      <c r="K14" s="161"/>
      <c r="L14" s="161"/>
      <c r="M14" s="161"/>
      <c r="N14" s="161"/>
    </row>
    <row r="15" spans="1:16" ht="27" customHeight="1" thickBot="1">
      <c r="A15" s="162" t="s">
        <v>173</v>
      </c>
      <c r="B15" s="196" t="s">
        <v>210</v>
      </c>
      <c r="C15" s="197" t="s">
        <v>171</v>
      </c>
      <c r="D15" s="135"/>
      <c r="E15" s="198" t="s">
        <v>209</v>
      </c>
      <c r="F15" s="166"/>
      <c r="G15" s="161"/>
      <c r="H15" s="173"/>
      <c r="I15" s="173"/>
      <c r="J15" s="161"/>
      <c r="K15" s="161"/>
      <c r="L15" s="161"/>
      <c r="M15" s="161"/>
      <c r="N15" s="161"/>
    </row>
    <row r="16" spans="1:16" ht="27" customHeight="1" thickBot="1">
      <c r="A16" s="162" t="s">
        <v>174</v>
      </c>
      <c r="B16" s="199" t="s">
        <v>102</v>
      </c>
      <c r="C16" s="200" t="s">
        <v>101</v>
      </c>
      <c r="D16" s="136"/>
      <c r="E16" s="201"/>
      <c r="F16" s="166"/>
      <c r="G16" s="161"/>
      <c r="H16" s="173"/>
      <c r="I16" s="173"/>
      <c r="J16" s="161"/>
      <c r="K16" s="161"/>
      <c r="L16" s="161"/>
      <c r="M16" s="161"/>
      <c r="N16" s="161"/>
    </row>
    <row r="17" spans="1:14" ht="27" customHeight="1" thickBot="1">
      <c r="A17" s="162" t="s">
        <v>175</v>
      </c>
      <c r="B17" s="202" t="s">
        <v>196</v>
      </c>
      <c r="C17" s="203" t="s">
        <v>206</v>
      </c>
      <c r="D17" s="136"/>
      <c r="E17" s="204" t="s">
        <v>198</v>
      </c>
      <c r="F17" s="166"/>
      <c r="G17" s="161"/>
      <c r="H17" s="173"/>
      <c r="I17" s="173"/>
      <c r="J17" s="161"/>
      <c r="K17" s="161"/>
      <c r="L17" s="161"/>
      <c r="M17" s="161"/>
      <c r="N17" s="161"/>
    </row>
    <row r="18" spans="1:14" ht="27" customHeight="1" thickBot="1">
      <c r="A18" s="162" t="s">
        <v>176</v>
      </c>
      <c r="B18" s="202" t="s">
        <v>197</v>
      </c>
      <c r="C18" s="203" t="s">
        <v>206</v>
      </c>
      <c r="D18" s="136"/>
      <c r="E18" s="204" t="s">
        <v>200</v>
      </c>
      <c r="F18" s="166"/>
      <c r="G18" s="161"/>
      <c r="H18" s="173"/>
      <c r="I18" s="173"/>
      <c r="J18" s="161"/>
      <c r="K18" s="161"/>
      <c r="L18" s="161"/>
      <c r="M18" s="161"/>
      <c r="N18" s="161"/>
    </row>
    <row r="19" spans="1:14" ht="27" customHeight="1" thickBot="1">
      <c r="A19" s="162" t="s">
        <v>177</v>
      </c>
      <c r="B19" s="202" t="s">
        <v>103</v>
      </c>
      <c r="C19" s="205" t="s">
        <v>206</v>
      </c>
      <c r="D19" s="136"/>
      <c r="E19" s="206" t="s">
        <v>113</v>
      </c>
      <c r="F19" s="166"/>
      <c r="G19" s="161"/>
      <c r="H19" s="173"/>
      <c r="I19" s="173"/>
      <c r="J19" s="161"/>
      <c r="K19" s="161"/>
      <c r="L19" s="161"/>
      <c r="M19" s="161"/>
      <c r="N19" s="161"/>
    </row>
    <row r="20" spans="1:14" ht="27" customHeight="1" thickBot="1">
      <c r="A20" s="162" t="s">
        <v>178</v>
      </c>
      <c r="B20" s="202" t="s">
        <v>104</v>
      </c>
      <c r="C20" s="207" t="s">
        <v>105</v>
      </c>
      <c r="D20" s="157" t="e">
        <f>VLOOKUP(検証計算シート!D14,室の種類!$B$4:$E$21,2,FALSE)</f>
        <v>#N/A</v>
      </c>
      <c r="E20" s="208" t="s">
        <v>212</v>
      </c>
      <c r="F20" s="166"/>
      <c r="G20" s="161"/>
      <c r="H20" s="173"/>
      <c r="I20" s="173"/>
      <c r="J20" s="161"/>
      <c r="K20" s="161"/>
      <c r="L20" s="161"/>
      <c r="M20" s="161"/>
      <c r="N20" s="161"/>
    </row>
    <row r="21" spans="1:14" ht="27" customHeight="1" thickBot="1">
      <c r="A21" s="162" t="s">
        <v>179</v>
      </c>
      <c r="B21" s="202" t="s">
        <v>107</v>
      </c>
      <c r="C21" s="207" t="s">
        <v>108</v>
      </c>
      <c r="D21" s="157" t="e">
        <f>VLOOKUP(検証計算シート!D14,室の種類!$B$4:$E$21,3,FALSE)</f>
        <v>#N/A</v>
      </c>
      <c r="E21" s="209" t="s">
        <v>213</v>
      </c>
      <c r="F21" s="166"/>
      <c r="G21" s="161"/>
      <c r="H21" s="173"/>
      <c r="I21" s="173"/>
      <c r="J21" s="161"/>
      <c r="K21" s="161"/>
      <c r="L21" s="161"/>
      <c r="M21" s="161"/>
      <c r="N21" s="161"/>
    </row>
    <row r="22" spans="1:14" ht="27" customHeight="1" thickBot="1">
      <c r="A22" s="162" t="s">
        <v>180</v>
      </c>
      <c r="B22" s="202" t="s">
        <v>106</v>
      </c>
      <c r="C22" s="210" t="s">
        <v>38</v>
      </c>
      <c r="D22" s="157" t="e">
        <f>VLOOKUP(検証計算シート!D14,室の種類!$B$4:$E$21,4,FALSE)</f>
        <v>#N/A</v>
      </c>
      <c r="E22" s="211" t="s">
        <v>214</v>
      </c>
      <c r="F22" s="166"/>
      <c r="G22" s="161"/>
      <c r="H22" s="161"/>
      <c r="I22" s="161"/>
      <c r="J22" s="161"/>
      <c r="K22" s="161"/>
      <c r="L22" s="161"/>
      <c r="M22" s="161"/>
      <c r="N22" s="161"/>
    </row>
    <row r="23" spans="1:14" ht="27" customHeight="1" thickBot="1">
      <c r="A23" s="162" t="s">
        <v>181</v>
      </c>
      <c r="B23" s="199" t="s">
        <v>194</v>
      </c>
      <c r="C23" s="212" t="s">
        <v>205</v>
      </c>
      <c r="D23" s="136"/>
      <c r="E23" s="206" t="s">
        <v>195</v>
      </c>
      <c r="F23" s="166"/>
      <c r="G23" s="161"/>
      <c r="H23" s="161"/>
      <c r="I23" s="161"/>
      <c r="J23" s="161"/>
      <c r="K23" s="161"/>
      <c r="L23" s="161"/>
      <c r="M23" s="161"/>
      <c r="N23" s="161"/>
    </row>
    <row r="24" spans="1:14" ht="27" customHeight="1" thickBot="1">
      <c r="A24" s="162" t="s">
        <v>193</v>
      </c>
      <c r="B24" s="213" t="s">
        <v>192</v>
      </c>
      <c r="C24" s="214" t="s">
        <v>205</v>
      </c>
      <c r="D24" s="136"/>
      <c r="E24" s="215" t="s">
        <v>191</v>
      </c>
      <c r="F24" s="166"/>
      <c r="G24" s="161"/>
      <c r="H24" s="161"/>
      <c r="I24" s="161"/>
      <c r="J24" s="161"/>
      <c r="K24" s="161"/>
      <c r="L24" s="161"/>
      <c r="M24" s="161"/>
      <c r="N24" s="161"/>
    </row>
    <row r="25" spans="1:14" ht="9" customHeight="1">
      <c r="A25" s="162"/>
      <c r="B25" s="216"/>
      <c r="C25" s="217"/>
      <c r="D25" s="216"/>
      <c r="E25" s="216"/>
      <c r="F25" s="166"/>
      <c r="G25" s="161"/>
      <c r="H25" s="161"/>
      <c r="I25" s="161"/>
      <c r="J25" s="161"/>
      <c r="K25" s="161"/>
      <c r="L25" s="161"/>
      <c r="M25" s="161"/>
      <c r="N25" s="161"/>
    </row>
    <row r="26" spans="1:14">
      <c r="A26" s="218"/>
      <c r="B26" s="177" t="s">
        <v>112</v>
      </c>
      <c r="C26" s="217"/>
      <c r="D26" s="216"/>
      <c r="E26" s="216"/>
      <c r="F26" s="166"/>
      <c r="G26" s="219" t="b">
        <f>OR(D14="",D15="",D16="",D17="",D18="",D19="",D23="",D24="")</f>
        <v>1</v>
      </c>
      <c r="H26" s="219" t="s">
        <v>199</v>
      </c>
      <c r="I26" s="161"/>
      <c r="J26" s="161"/>
      <c r="K26" s="161"/>
      <c r="L26" s="161"/>
      <c r="M26" s="161"/>
      <c r="N26" s="161"/>
    </row>
    <row r="27" spans="1:14" ht="18.5" thickBot="1">
      <c r="A27" s="218"/>
      <c r="B27" s="191" t="s">
        <v>96</v>
      </c>
      <c r="C27" s="191" t="s">
        <v>97</v>
      </c>
      <c r="D27" s="192" t="s">
        <v>98</v>
      </c>
      <c r="E27" s="191" t="s">
        <v>99</v>
      </c>
      <c r="F27" s="166"/>
      <c r="G27" s="161"/>
      <c r="H27" s="161"/>
      <c r="I27" s="161"/>
      <c r="J27" s="161"/>
      <c r="K27" s="161"/>
      <c r="L27" s="161"/>
      <c r="M27" s="161"/>
      <c r="N27" s="161"/>
    </row>
    <row r="28" spans="1:14" ht="27" customHeight="1" thickBot="1">
      <c r="A28" s="218"/>
      <c r="B28" s="220" t="s">
        <v>114</v>
      </c>
      <c r="C28" s="221" t="s">
        <v>148</v>
      </c>
      <c r="D28" s="158" t="str">
        <f>IF(G26=TRUE,"",'(参考)演算結果'!AO8)</f>
        <v/>
      </c>
      <c r="E28" s="220"/>
      <c r="F28" s="166"/>
      <c r="G28" s="161"/>
      <c r="H28" s="161"/>
      <c r="I28" s="161"/>
      <c r="J28" s="161"/>
      <c r="K28" s="161"/>
      <c r="L28" s="161"/>
      <c r="M28" s="161"/>
      <c r="N28" s="161"/>
    </row>
    <row r="29" spans="1:14" ht="27" customHeight="1" thickBot="1">
      <c r="A29" s="218"/>
      <c r="B29" s="220" t="s">
        <v>115</v>
      </c>
      <c r="C29" s="221" t="s">
        <v>149</v>
      </c>
      <c r="D29" s="159" t="str">
        <f>IF(G26=TRUE,"",'(参考)演算結果'!AF8)</f>
        <v/>
      </c>
      <c r="E29" s="222"/>
      <c r="F29" s="166"/>
      <c r="G29" s="161"/>
      <c r="H29" s="161"/>
      <c r="I29" s="161"/>
      <c r="J29" s="161"/>
      <c r="K29" s="161"/>
      <c r="L29" s="161"/>
      <c r="M29" s="161"/>
      <c r="N29" s="161"/>
    </row>
    <row r="30" spans="1:14" ht="27" customHeight="1" thickBot="1">
      <c r="A30" s="218"/>
      <c r="B30" s="220" t="s">
        <v>170</v>
      </c>
      <c r="C30" s="221" t="s">
        <v>100</v>
      </c>
      <c r="D30" s="160" t="str">
        <f>IF(G26=TRUE,"",'(参考)演算結果'!AM8)</f>
        <v/>
      </c>
      <c r="E30" s="223" t="s">
        <v>159</v>
      </c>
      <c r="F30" s="166"/>
      <c r="G30" s="161"/>
      <c r="H30" s="161"/>
      <c r="I30" s="161"/>
      <c r="J30" s="161"/>
      <c r="K30" s="161"/>
      <c r="L30" s="161"/>
      <c r="M30" s="161"/>
      <c r="N30" s="161"/>
    </row>
    <row r="31" spans="1:14" ht="9.5" customHeight="1">
      <c r="A31" s="218"/>
      <c r="B31" s="216"/>
      <c r="C31" s="216"/>
      <c r="D31" s="114"/>
      <c r="E31" s="224"/>
      <c r="F31" s="166"/>
      <c r="G31" s="161"/>
      <c r="H31" s="225"/>
      <c r="I31" s="161"/>
      <c r="J31" s="161"/>
      <c r="K31" s="161"/>
      <c r="L31" s="161"/>
      <c r="M31" s="161"/>
      <c r="N31" s="161"/>
    </row>
    <row r="32" spans="1:14" ht="18.5" thickBot="1">
      <c r="A32" s="218"/>
      <c r="B32" s="189" t="s">
        <v>184</v>
      </c>
      <c r="C32" s="217"/>
      <c r="D32" s="226"/>
      <c r="E32" s="216"/>
      <c r="F32" s="166"/>
      <c r="G32" s="161"/>
      <c r="H32" s="225"/>
      <c r="I32" s="161"/>
      <c r="J32" s="161"/>
      <c r="K32" s="161"/>
      <c r="L32" s="161"/>
      <c r="M32" s="161"/>
      <c r="N32" s="161"/>
    </row>
    <row r="33" spans="1:14" ht="57" customHeight="1" thickBot="1">
      <c r="A33" s="218"/>
      <c r="B33" s="227" t="str">
        <f>IF(G26=TRUE,"",IF(D28&lt;D18,IF(D29&lt;180,"特殊閉鎖空間に該当しません","特殊閉鎖空間に該当します"),"特殊閉鎖空間に該当します"))</f>
        <v/>
      </c>
      <c r="C33" s="228"/>
      <c r="D33" s="228"/>
      <c r="E33" s="229"/>
      <c r="F33" s="166"/>
      <c r="G33" s="161"/>
      <c r="H33" s="225"/>
      <c r="I33" s="161"/>
      <c r="J33" s="161"/>
      <c r="K33" s="161"/>
      <c r="L33" s="161"/>
      <c r="M33" s="161"/>
      <c r="N33" s="161"/>
    </row>
    <row r="34" spans="1:14" ht="9" customHeight="1">
      <c r="A34" s="218"/>
      <c r="B34" s="230"/>
      <c r="C34" s="230"/>
      <c r="D34" s="230"/>
      <c r="E34" s="230"/>
      <c r="F34" s="166"/>
      <c r="G34" s="161"/>
      <c r="H34" s="225"/>
      <c r="I34" s="161"/>
      <c r="J34" s="161"/>
      <c r="K34" s="161"/>
      <c r="L34" s="161"/>
      <c r="M34" s="161"/>
      <c r="N34" s="161"/>
    </row>
    <row r="35" spans="1:14" ht="18.5" thickBot="1">
      <c r="A35" s="218"/>
      <c r="B35" s="231" t="s">
        <v>183</v>
      </c>
      <c r="C35" s="230"/>
      <c r="D35" s="230"/>
      <c r="E35" s="230"/>
      <c r="F35" s="166"/>
      <c r="G35" s="161"/>
      <c r="H35" s="225"/>
      <c r="I35" s="225"/>
      <c r="J35" s="161"/>
      <c r="K35" s="161"/>
      <c r="L35" s="161"/>
      <c r="M35" s="161"/>
      <c r="N35" s="161"/>
    </row>
    <row r="36" spans="1:14" ht="57" customHeight="1" thickBot="1">
      <c r="A36" s="218"/>
      <c r="B36" s="232" t="str">
        <f>IF(G26=TRUE,"",IF(D15=リスト!A12,IF(リスト!A2="A",リスト!B2,リスト!B3),IF(D15=リスト!A13,IF(リスト!A2="A",リスト!B4,リスト!B5),IF(D15=リスト!A14,IF(リスト!A2="A",リスト!B6,リスト!B7),""))))</f>
        <v/>
      </c>
      <c r="C36" s="233"/>
      <c r="D36" s="233"/>
      <c r="E36" s="234"/>
      <c r="F36" s="166"/>
      <c r="G36" s="161"/>
      <c r="H36" s="161"/>
      <c r="I36" s="225"/>
      <c r="J36" s="161"/>
      <c r="K36" s="161"/>
      <c r="L36" s="161"/>
      <c r="M36" s="161"/>
      <c r="N36" s="161"/>
    </row>
    <row r="37" spans="1:14" ht="8.5" customHeight="1" thickBot="1">
      <c r="A37" s="235"/>
      <c r="B37" s="236"/>
      <c r="C37" s="236"/>
      <c r="D37" s="236"/>
      <c r="E37" s="236"/>
      <c r="F37" s="237"/>
      <c r="G37" s="161"/>
      <c r="H37" s="161"/>
      <c r="I37" s="225"/>
      <c r="J37" s="161"/>
      <c r="K37" s="161"/>
      <c r="L37" s="161"/>
      <c r="M37" s="161"/>
      <c r="N37" s="161"/>
    </row>
    <row r="38" spans="1:14">
      <c r="A38" s="179"/>
      <c r="B38" s="178"/>
      <c r="C38" s="178"/>
      <c r="D38" s="178"/>
      <c r="E38" s="178"/>
      <c r="F38" s="179"/>
      <c r="G38" s="161"/>
      <c r="H38" s="161"/>
      <c r="I38" s="225"/>
      <c r="J38" s="161"/>
      <c r="K38" s="161"/>
      <c r="L38" s="161"/>
      <c r="M38" s="161"/>
      <c r="N38" s="161"/>
    </row>
    <row r="39" spans="1:14">
      <c r="A39" s="179"/>
      <c r="B39" s="178"/>
      <c r="C39" s="238"/>
      <c r="D39" s="179"/>
      <c r="E39" s="178"/>
      <c r="F39" s="239"/>
      <c r="G39" s="161"/>
      <c r="H39" s="161"/>
      <c r="I39" s="225"/>
      <c r="J39" s="161"/>
      <c r="K39" s="161"/>
      <c r="L39" s="161"/>
      <c r="M39" s="161"/>
      <c r="N39" s="161"/>
    </row>
    <row r="40" spans="1:14">
      <c r="B40" s="108"/>
      <c r="C40" s="109"/>
      <c r="D40" s="109"/>
      <c r="E40" s="102"/>
    </row>
    <row r="41" spans="1:14">
      <c r="B41" s="102"/>
      <c r="D41" s="103"/>
      <c r="E41" s="102"/>
    </row>
    <row r="42" spans="1:14">
      <c r="B42" s="102"/>
      <c r="D42" s="102"/>
      <c r="E42" s="102"/>
    </row>
    <row r="43" spans="1:14">
      <c r="B43" s="102"/>
      <c r="C43" s="103"/>
      <c r="D43" s="103"/>
      <c r="E43" s="102"/>
    </row>
    <row r="44" spans="1:14">
      <c r="B44" s="102"/>
      <c r="D44" s="102"/>
      <c r="E44" s="102"/>
    </row>
    <row r="45" spans="1:14">
      <c r="B45" s="102"/>
      <c r="D45" s="102"/>
      <c r="E45" s="102"/>
    </row>
    <row r="46" spans="1:14">
      <c r="B46" s="102"/>
      <c r="D46" s="102"/>
      <c r="E46" s="102"/>
    </row>
  </sheetData>
  <sheetProtection algorithmName="SHA-512" hashValue="hpuabWHhsvgJEG/Y548hMGCGupo96Uh0dt3DoUZpKGDgxDXcUfswGDw/Zo1x5rW5O0vtitTYkhcEVPG/dGDuCw==" saltValue="zia6b6063kbUoXD3UeWHMQ==" spinCount="100000" sheet="1" objects="1" scenarios="1" selectLockedCells="1"/>
  <mergeCells count="6">
    <mergeCell ref="B33:E33"/>
    <mergeCell ref="B36:E36"/>
    <mergeCell ref="B3:E4"/>
    <mergeCell ref="B5:E5"/>
    <mergeCell ref="B9:E9"/>
    <mergeCell ref="B10:E10"/>
  </mergeCells>
  <phoneticPr fontId="2"/>
  <dataValidations count="3">
    <dataValidation type="decimal" operator="lessThan" allowBlank="1" showInputMessage="1" showErrorMessage="1" error="HL＜1.8" sqref="D65562 D131098 D196634 D262170 D327706 D393242 D458778 D524314 D589850 D655386 D720922 D786458 D851994 D917530 D983066" xr:uid="{DDF695BF-58D5-4D56-B679-05A52D6C1771}">
      <formula1>1.8</formula1>
    </dataValidation>
    <dataValidation type="decimal" operator="greaterThan" allowBlank="1" showInputMessage="1" showErrorMessage="1" error="HU＞1.8" sqref="D65561 D131097 D196633 D262169 D327705 D393241 D458777 D524313 D589849 D655385 D720921 D786457 D851993 D917529 D983065" xr:uid="{6D13B03B-70C3-4C11-9CFD-2070E4C8684A}">
      <formula1>1.8</formula1>
    </dataValidation>
    <dataValidation type="decimal" operator="lessThanOrEqual" allowBlank="1" showInputMessage="1" showErrorMessage="1" error="L≦30" sqref="D65563 D131099 D196635 D262171 D327707 D393243 D458779 D524315 D589851 D655387 D720923 D786459 D851995 D917531 D983067" xr:uid="{E657ACB1-BBA0-41CA-87A5-7BF6981213A0}">
      <formula1>30</formula1>
    </dataValidation>
  </dataValidations>
  <printOptions horizontalCentered="1" verticalCentered="1"/>
  <pageMargins left="0.70866141732283472" right="0.70866141732283472" top="0.74803149606299213" bottom="0.74803149606299213"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D653762-E4CA-4110-9229-70ECB3E755ED}">
          <x14:formula1>
            <xm:f>リスト!$A$12:$A$14</xm:f>
          </x14:formula1>
          <xm:sqref>D15</xm:sqref>
        </x14:dataValidation>
        <x14:dataValidation type="list" allowBlank="1" showInputMessage="1" showErrorMessage="1" xr:uid="{B9D42967-8AFA-4015-B2A6-7A3C38C9321D}">
          <x14:formula1>
            <xm:f>室の種類!$B$4:$B$21</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50AD2-8FAF-4EBE-9B51-0E03A737F3B2}">
  <sheetPr codeName="Sheet2">
    <tabColor theme="7" tint="0.79998168889431442"/>
    <pageSetUpPr fitToPage="1"/>
  </sheetPr>
  <dimension ref="A3:G22"/>
  <sheetViews>
    <sheetView topLeftCell="A9" zoomScale="85" zoomScaleNormal="85" workbookViewId="0">
      <selection activeCell="E21" sqref="E21"/>
    </sheetView>
  </sheetViews>
  <sheetFormatPr defaultRowHeight="18"/>
  <cols>
    <col min="1" max="1" width="4.25" bestFit="1" customWidth="1"/>
    <col min="2" max="2" width="63.5" style="104" customWidth="1"/>
    <col min="3" max="5" width="19.6640625" customWidth="1"/>
    <col min="6" max="6" width="44.5" customWidth="1"/>
    <col min="7" max="7" width="46.6640625" bestFit="1" customWidth="1"/>
  </cols>
  <sheetData>
    <row r="3" spans="1:7" ht="28.5" thickBot="1">
      <c r="B3" s="115" t="s">
        <v>168</v>
      </c>
      <c r="C3" s="126" t="s">
        <v>186</v>
      </c>
      <c r="D3" s="126" t="s">
        <v>187</v>
      </c>
      <c r="E3" s="126" t="s">
        <v>188</v>
      </c>
      <c r="F3" s="126" t="s">
        <v>127</v>
      </c>
      <c r="G3" s="115" t="s">
        <v>126</v>
      </c>
    </row>
    <row r="4" spans="1:7" ht="39" customHeight="1" thickTop="1">
      <c r="A4">
        <v>1</v>
      </c>
      <c r="B4" s="116" t="s">
        <v>116</v>
      </c>
      <c r="C4" s="130">
        <v>720</v>
      </c>
      <c r="D4" s="127">
        <v>0.06</v>
      </c>
      <c r="E4" s="127">
        <v>30</v>
      </c>
      <c r="F4" s="117" t="s">
        <v>128</v>
      </c>
      <c r="G4" s="117"/>
    </row>
    <row r="5" spans="1:7" ht="39" customHeight="1">
      <c r="A5">
        <v>2</v>
      </c>
      <c r="B5" s="118" t="s">
        <v>117</v>
      </c>
      <c r="C5" s="131">
        <v>240</v>
      </c>
      <c r="D5" s="128">
        <v>0.16</v>
      </c>
      <c r="E5" s="128">
        <v>30</v>
      </c>
      <c r="F5" s="119" t="s">
        <v>129</v>
      </c>
      <c r="G5" s="124" t="s">
        <v>136</v>
      </c>
    </row>
    <row r="6" spans="1:7" ht="39" customHeight="1">
      <c r="A6">
        <v>3</v>
      </c>
      <c r="B6" s="120" t="s">
        <v>118</v>
      </c>
      <c r="C6" s="131">
        <v>560</v>
      </c>
      <c r="D6" s="128">
        <v>0.125</v>
      </c>
      <c r="E6" s="128">
        <v>39</v>
      </c>
      <c r="F6" s="119" t="s">
        <v>131</v>
      </c>
      <c r="G6" s="124"/>
    </row>
    <row r="7" spans="1:7" ht="39" customHeight="1">
      <c r="A7">
        <v>4</v>
      </c>
      <c r="B7" s="120" t="s">
        <v>119</v>
      </c>
      <c r="C7" s="131">
        <v>160</v>
      </c>
      <c r="D7" s="128">
        <v>0.125</v>
      </c>
      <c r="E7" s="128">
        <v>39</v>
      </c>
      <c r="F7" s="119" t="s">
        <v>130</v>
      </c>
      <c r="G7" s="124"/>
    </row>
    <row r="8" spans="1:7" ht="39" customHeight="1">
      <c r="A8">
        <v>5</v>
      </c>
      <c r="B8" s="120" t="s">
        <v>120</v>
      </c>
      <c r="C8" s="131">
        <v>400</v>
      </c>
      <c r="D8" s="128">
        <v>0.7</v>
      </c>
      <c r="E8" s="128">
        <v>39</v>
      </c>
      <c r="F8" s="119" t="s">
        <v>132</v>
      </c>
      <c r="G8" s="124"/>
    </row>
    <row r="9" spans="1:7" ht="39" customHeight="1">
      <c r="A9">
        <v>6</v>
      </c>
      <c r="B9" s="120" t="s">
        <v>121</v>
      </c>
      <c r="C9" s="131">
        <v>80</v>
      </c>
      <c r="D9" s="128">
        <v>1.5</v>
      </c>
      <c r="E9" s="128">
        <v>39</v>
      </c>
      <c r="F9" s="119"/>
      <c r="G9" s="124"/>
    </row>
    <row r="10" spans="1:7" ht="39" customHeight="1">
      <c r="A10">
        <v>7</v>
      </c>
      <c r="B10" s="120" t="s">
        <v>122</v>
      </c>
      <c r="C10" s="131">
        <v>240</v>
      </c>
      <c r="D10" s="128">
        <v>0.5</v>
      </c>
      <c r="E10" s="128">
        <v>39</v>
      </c>
      <c r="F10" s="119" t="s">
        <v>140</v>
      </c>
      <c r="G10" s="124"/>
    </row>
    <row r="11" spans="1:7" ht="39" customHeight="1">
      <c r="A11">
        <v>8</v>
      </c>
      <c r="B11" s="121" t="s">
        <v>141</v>
      </c>
      <c r="C11" s="131">
        <v>960</v>
      </c>
      <c r="D11" s="128">
        <v>0.5</v>
      </c>
      <c r="E11" s="128">
        <v>30</v>
      </c>
      <c r="F11" s="119" t="s">
        <v>133</v>
      </c>
      <c r="G11" s="124"/>
    </row>
    <row r="12" spans="1:7" ht="39" customHeight="1">
      <c r="A12">
        <v>9</v>
      </c>
      <c r="B12" s="122" t="s">
        <v>142</v>
      </c>
      <c r="C12" s="131">
        <v>480</v>
      </c>
      <c r="D12" s="128">
        <v>0.5</v>
      </c>
      <c r="E12" s="128">
        <v>30</v>
      </c>
      <c r="F12" s="119"/>
      <c r="G12" s="124" t="s">
        <v>134</v>
      </c>
    </row>
    <row r="13" spans="1:7" ht="39" customHeight="1">
      <c r="A13">
        <v>10</v>
      </c>
      <c r="B13" s="119" t="s">
        <v>143</v>
      </c>
      <c r="C13" s="131">
        <v>240</v>
      </c>
      <c r="D13" s="128">
        <v>0.7</v>
      </c>
      <c r="E13" s="128">
        <v>30</v>
      </c>
      <c r="F13" s="119"/>
      <c r="G13" s="124" t="s">
        <v>135</v>
      </c>
    </row>
    <row r="14" spans="1:7" ht="63.5" customHeight="1">
      <c r="A14">
        <v>11</v>
      </c>
      <c r="B14" s="123" t="s">
        <v>144</v>
      </c>
      <c r="C14" s="131">
        <v>480</v>
      </c>
      <c r="D14" s="128">
        <v>0.7</v>
      </c>
      <c r="E14" s="128">
        <v>30</v>
      </c>
      <c r="F14" s="124" t="s">
        <v>138</v>
      </c>
      <c r="G14" s="124"/>
    </row>
    <row r="15" spans="1:7" ht="39" customHeight="1">
      <c r="A15">
        <v>12</v>
      </c>
      <c r="B15" s="122" t="s">
        <v>145</v>
      </c>
      <c r="C15" s="131">
        <v>400</v>
      </c>
      <c r="D15" s="128">
        <v>1.5</v>
      </c>
      <c r="E15" s="128">
        <v>30</v>
      </c>
      <c r="F15" s="147" t="s">
        <v>139</v>
      </c>
      <c r="G15" s="124" t="s">
        <v>137</v>
      </c>
    </row>
    <row r="16" spans="1:7" ht="39" customHeight="1">
      <c r="A16">
        <v>13</v>
      </c>
      <c r="B16" s="122" t="s">
        <v>146</v>
      </c>
      <c r="C16" s="131">
        <v>480</v>
      </c>
      <c r="D16" s="128">
        <v>1.5</v>
      </c>
      <c r="E16" s="128">
        <v>30</v>
      </c>
      <c r="F16" s="147"/>
      <c r="G16" s="119"/>
    </row>
    <row r="17" spans="1:7" ht="39" customHeight="1">
      <c r="A17">
        <v>14</v>
      </c>
      <c r="B17" s="122" t="s">
        <v>147</v>
      </c>
      <c r="C17" s="131">
        <v>240</v>
      </c>
      <c r="D17" s="128">
        <v>1.5</v>
      </c>
      <c r="E17" s="128">
        <v>30</v>
      </c>
      <c r="F17" s="147"/>
      <c r="G17" s="119"/>
    </row>
    <row r="18" spans="1:7" ht="39" customHeight="1">
      <c r="A18">
        <v>15</v>
      </c>
      <c r="B18" s="118" t="s">
        <v>123</v>
      </c>
      <c r="C18" s="131">
        <v>240</v>
      </c>
      <c r="D18" s="128">
        <v>0.125</v>
      </c>
      <c r="E18" s="128">
        <v>39</v>
      </c>
      <c r="F18" s="119"/>
      <c r="G18" s="119"/>
    </row>
    <row r="19" spans="1:7" ht="39" customHeight="1">
      <c r="A19">
        <v>16</v>
      </c>
      <c r="B19" s="120" t="s">
        <v>124</v>
      </c>
      <c r="C19" s="131">
        <v>160</v>
      </c>
      <c r="D19" s="128">
        <v>0.06</v>
      </c>
      <c r="E19" s="128">
        <v>39</v>
      </c>
      <c r="F19" s="119"/>
      <c r="G19" s="119"/>
    </row>
    <row r="20" spans="1:7" ht="39" customHeight="1" thickBot="1">
      <c r="A20">
        <v>17</v>
      </c>
      <c r="B20" s="120" t="s">
        <v>125</v>
      </c>
      <c r="C20" s="132">
        <v>2000</v>
      </c>
      <c r="D20" s="129">
        <v>0.125</v>
      </c>
      <c r="E20" s="129">
        <v>39</v>
      </c>
      <c r="F20" s="119"/>
      <c r="G20" s="119"/>
    </row>
    <row r="21" spans="1:7" ht="39" customHeight="1" thickBot="1">
      <c r="B21" s="145" t="s">
        <v>110</v>
      </c>
      <c r="C21" s="155"/>
      <c r="D21" s="156"/>
      <c r="E21" s="156"/>
      <c r="F21" s="125"/>
      <c r="G21" s="124" t="s">
        <v>211</v>
      </c>
    </row>
    <row r="22" spans="1:7">
      <c r="B22" s="146"/>
    </row>
  </sheetData>
  <sheetProtection algorithmName="SHA-512" hashValue="GNUcBbR18FkoVYVCL/Xjz55QXf+WzfZS1nc7ws+Dbqu6XrROlYrdRelkKnGqLUHVeErr9+nAyFnDsj1fPhWiFA==" saltValue="UOIS8UDj4Mi/1HxEXMAIuA==" spinCount="100000" sheet="1" objects="1" scenarios="1" selectLockedCells="1"/>
  <mergeCells count="1">
    <mergeCell ref="F15:F17"/>
  </mergeCells>
  <phoneticPr fontId="2"/>
  <dataValidations count="3">
    <dataValidation type="list" allowBlank="1" showInputMessage="1" showErrorMessage="1" sqref="C21" xr:uid="{CFF01F97-31C4-4A77-936D-DA8EC5971C03}">
      <formula1>$C$4:$C$20</formula1>
    </dataValidation>
    <dataValidation type="list" allowBlank="1" showInputMessage="1" showErrorMessage="1" sqref="D21" xr:uid="{883D19B5-FE0E-462E-B585-53DB606C00A3}">
      <formula1>$D$4:$D$20</formula1>
    </dataValidation>
    <dataValidation type="list" allowBlank="1" showInputMessage="1" showErrorMessage="1" sqref="E21" xr:uid="{ED842A41-4971-474C-8EE0-96DC8854BA1A}">
      <formula1>$E$4:$E$20</formula1>
    </dataValidation>
  </dataValidations>
  <pageMargins left="0.7" right="0.7" top="0.75" bottom="0.75" header="0.3" footer="0.3"/>
  <pageSetup paperSize="8" scale="48"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71541-5795-4806-884D-BB827502887B}">
  <sheetPr codeName="Sheet3">
    <tabColor theme="0" tint="-0.14999847407452621"/>
  </sheetPr>
  <dimension ref="D2:AV10"/>
  <sheetViews>
    <sheetView view="pageBreakPreview" zoomScaleNormal="90" zoomScaleSheetLayoutView="100" workbookViewId="0">
      <selection activeCell="J15" sqref="J15"/>
    </sheetView>
  </sheetViews>
  <sheetFormatPr defaultRowHeight="18"/>
  <cols>
    <col min="1" max="1" width="2.58203125" customWidth="1"/>
    <col min="2" max="2" width="9.58203125" customWidth="1"/>
    <col min="3" max="3" width="2.58203125" customWidth="1"/>
    <col min="4" max="26" width="9.58203125" customWidth="1"/>
    <col min="30" max="31" width="9.58203125" customWidth="1"/>
    <col min="32" max="32" width="8.83203125" style="84"/>
    <col min="41" max="41" width="8.83203125" style="84"/>
    <col min="43" max="43" width="17.08203125" bestFit="1" customWidth="1"/>
    <col min="44" max="45" width="13.5" bestFit="1" customWidth="1"/>
    <col min="46" max="46" width="4.9140625" bestFit="1" customWidth="1"/>
    <col min="47" max="47" width="8.9140625" bestFit="1" customWidth="1"/>
    <col min="48" max="48" width="7.9140625" bestFit="1" customWidth="1"/>
  </cols>
  <sheetData>
    <row r="2" spans="4:48">
      <c r="AR2" t="s">
        <v>52</v>
      </c>
      <c r="AS2" t="s">
        <v>53</v>
      </c>
      <c r="AT2" t="s">
        <v>32</v>
      </c>
      <c r="AU2" t="s">
        <v>33</v>
      </c>
      <c r="AV2" t="s">
        <v>40</v>
      </c>
    </row>
    <row r="3" spans="4:48">
      <c r="D3" s="148" t="s">
        <v>44</v>
      </c>
      <c r="E3" s="3" t="s">
        <v>3</v>
      </c>
      <c r="F3" s="38" t="s">
        <v>80</v>
      </c>
      <c r="G3" s="3" t="s">
        <v>153</v>
      </c>
      <c r="H3" s="3" t="s">
        <v>8</v>
      </c>
      <c r="I3" s="3" t="s">
        <v>11</v>
      </c>
      <c r="J3" s="153" t="s">
        <v>14</v>
      </c>
      <c r="K3" s="3" t="s">
        <v>7</v>
      </c>
      <c r="L3" s="39" t="s">
        <v>90</v>
      </c>
      <c r="M3" s="5" t="s">
        <v>31</v>
      </c>
      <c r="N3" s="151" t="s">
        <v>42</v>
      </c>
      <c r="O3" s="152"/>
      <c r="P3" s="3" t="s">
        <v>6</v>
      </c>
      <c r="Q3" s="3" t="s">
        <v>10</v>
      </c>
      <c r="R3" s="3" t="s">
        <v>26</v>
      </c>
      <c r="S3" s="4" t="s">
        <v>15</v>
      </c>
      <c r="T3" s="4" t="s">
        <v>58</v>
      </c>
      <c r="U3" s="4" t="s">
        <v>56</v>
      </c>
      <c r="V3" s="4" t="s">
        <v>29</v>
      </c>
      <c r="W3" s="4" t="s">
        <v>21</v>
      </c>
      <c r="X3" s="2" t="s">
        <v>75</v>
      </c>
      <c r="Y3" s="9" t="s">
        <v>28</v>
      </c>
      <c r="Z3" s="9" t="s">
        <v>16</v>
      </c>
      <c r="AA3" s="29" t="s">
        <v>70</v>
      </c>
      <c r="AB3" s="4" t="s">
        <v>19</v>
      </c>
      <c r="AC3" s="4" t="s">
        <v>18</v>
      </c>
      <c r="AD3" s="4" t="s">
        <v>83</v>
      </c>
      <c r="AE3" s="4" t="s">
        <v>86</v>
      </c>
      <c r="AF3" s="85" t="s">
        <v>0</v>
      </c>
      <c r="AG3" s="4" t="s">
        <v>20</v>
      </c>
      <c r="AH3" s="4" t="s">
        <v>79</v>
      </c>
      <c r="AI3" s="4" t="s">
        <v>69</v>
      </c>
      <c r="AJ3" s="4" t="s">
        <v>92</v>
      </c>
      <c r="AK3" s="9" t="s">
        <v>71</v>
      </c>
      <c r="AL3" s="9" t="s">
        <v>72</v>
      </c>
      <c r="AM3" s="26" t="s">
        <v>30</v>
      </c>
      <c r="AN3" s="105" t="s">
        <v>94</v>
      </c>
      <c r="AO3" s="106" t="s">
        <v>150</v>
      </c>
      <c r="AQ3" t="s">
        <v>47</v>
      </c>
      <c r="AR3" t="s">
        <v>155</v>
      </c>
      <c r="AS3" t="s">
        <v>155</v>
      </c>
      <c r="AT3" s="1">
        <v>1</v>
      </c>
      <c r="AU3">
        <v>20</v>
      </c>
      <c r="AV3">
        <v>630</v>
      </c>
    </row>
    <row r="4" spans="4:48" ht="18" customHeight="1">
      <c r="D4" s="149"/>
      <c r="E4" s="3" t="s">
        <v>4</v>
      </c>
      <c r="F4" s="8" t="s">
        <v>81</v>
      </c>
      <c r="G4" s="3" t="s">
        <v>154</v>
      </c>
      <c r="H4" s="3" t="s">
        <v>9</v>
      </c>
      <c r="I4" s="3" t="s">
        <v>12</v>
      </c>
      <c r="J4" s="154"/>
      <c r="K4" s="3" t="s">
        <v>55</v>
      </c>
      <c r="L4" s="6" t="s">
        <v>89</v>
      </c>
      <c r="M4" s="5" t="s">
        <v>54</v>
      </c>
      <c r="N4" s="6" t="s">
        <v>43</v>
      </c>
      <c r="O4" s="8" t="s">
        <v>17</v>
      </c>
      <c r="P4" s="3" t="s">
        <v>45</v>
      </c>
      <c r="Q4" s="3" t="s">
        <v>46</v>
      </c>
      <c r="R4" s="3" t="s">
        <v>27</v>
      </c>
      <c r="S4" s="4" t="s">
        <v>35</v>
      </c>
      <c r="T4" s="4" t="s">
        <v>32</v>
      </c>
      <c r="U4" s="4" t="s">
        <v>57</v>
      </c>
      <c r="V4" s="4" t="s">
        <v>61</v>
      </c>
      <c r="W4" s="4" t="s">
        <v>60</v>
      </c>
      <c r="X4" s="4" t="s">
        <v>59</v>
      </c>
      <c r="Y4" s="9" t="s">
        <v>22</v>
      </c>
      <c r="Z4" s="9" t="s">
        <v>23</v>
      </c>
      <c r="AA4" s="26" t="s">
        <v>24</v>
      </c>
      <c r="AB4" s="4" t="s">
        <v>66</v>
      </c>
      <c r="AC4" s="4" t="s">
        <v>63</v>
      </c>
      <c r="AD4" s="4" t="s">
        <v>84</v>
      </c>
      <c r="AE4" s="4" t="s">
        <v>87</v>
      </c>
      <c r="AF4" s="85" t="s">
        <v>62</v>
      </c>
      <c r="AG4" s="4" t="s">
        <v>73</v>
      </c>
      <c r="AH4" s="4" t="s">
        <v>67</v>
      </c>
      <c r="AI4" s="4" t="s">
        <v>68</v>
      </c>
      <c r="AJ4" s="4" t="s">
        <v>93</v>
      </c>
      <c r="AK4" s="9" t="s">
        <v>64</v>
      </c>
      <c r="AL4" s="9" t="s">
        <v>65</v>
      </c>
      <c r="AM4" s="26" t="s">
        <v>25</v>
      </c>
      <c r="AN4" s="105" t="s">
        <v>95</v>
      </c>
      <c r="AO4" s="106" t="s">
        <v>151</v>
      </c>
      <c r="AQ4" t="s">
        <v>48</v>
      </c>
      <c r="AR4" t="s">
        <v>156</v>
      </c>
      <c r="AS4" t="s">
        <v>156</v>
      </c>
      <c r="AT4" s="1">
        <v>1.1000000000000001</v>
      </c>
      <c r="AU4">
        <v>20</v>
      </c>
      <c r="AV4">
        <v>630</v>
      </c>
    </row>
    <row r="5" spans="4:48" ht="20.399999999999999" customHeight="1" thickBot="1">
      <c r="D5" s="150"/>
      <c r="E5" s="10" t="s">
        <v>5</v>
      </c>
      <c r="F5" s="10" t="s">
        <v>82</v>
      </c>
      <c r="G5" s="10" t="s">
        <v>1</v>
      </c>
      <c r="H5" s="10" t="s">
        <v>1</v>
      </c>
      <c r="I5" s="10" t="s">
        <v>13</v>
      </c>
      <c r="J5" s="10" t="s">
        <v>2</v>
      </c>
      <c r="K5" s="10" t="s">
        <v>38</v>
      </c>
      <c r="L5" s="10" t="s">
        <v>91</v>
      </c>
      <c r="M5" s="10" t="s">
        <v>1</v>
      </c>
      <c r="N5" s="10" t="s">
        <v>76</v>
      </c>
      <c r="O5" s="10" t="s">
        <v>77</v>
      </c>
      <c r="P5" s="10" t="s">
        <v>1</v>
      </c>
      <c r="Q5" s="10" t="s">
        <v>1</v>
      </c>
      <c r="R5" s="10" t="s">
        <v>1</v>
      </c>
      <c r="S5" s="12" t="s">
        <v>78</v>
      </c>
      <c r="T5" s="12" t="s">
        <v>2</v>
      </c>
      <c r="U5" s="12" t="s">
        <v>39</v>
      </c>
      <c r="V5" s="12" t="s">
        <v>39</v>
      </c>
      <c r="W5" s="12" t="s">
        <v>39</v>
      </c>
      <c r="X5" s="12" t="s">
        <v>74</v>
      </c>
      <c r="Y5" s="11" t="s">
        <v>39</v>
      </c>
      <c r="Z5" s="11" t="s">
        <v>39</v>
      </c>
      <c r="AA5" s="30" t="s">
        <v>39</v>
      </c>
      <c r="AB5" s="20" t="s">
        <v>5</v>
      </c>
      <c r="AC5" s="20" t="s">
        <v>34</v>
      </c>
      <c r="AD5" s="12" t="s">
        <v>85</v>
      </c>
      <c r="AE5" s="12" t="s">
        <v>88</v>
      </c>
      <c r="AF5" s="86" t="s">
        <v>36</v>
      </c>
      <c r="AG5" s="20" t="s">
        <v>37</v>
      </c>
      <c r="AH5" s="20" t="s">
        <v>1</v>
      </c>
      <c r="AI5" s="20" t="s">
        <v>41</v>
      </c>
      <c r="AJ5" s="81" t="s">
        <v>36</v>
      </c>
      <c r="AK5" s="13" t="s">
        <v>1</v>
      </c>
      <c r="AL5" s="13" t="s">
        <v>1</v>
      </c>
      <c r="AM5" s="27" t="s">
        <v>1</v>
      </c>
      <c r="AN5" s="105" t="s">
        <v>1</v>
      </c>
      <c r="AO5" s="106" t="s">
        <v>1</v>
      </c>
      <c r="AQ5" t="s">
        <v>49</v>
      </c>
      <c r="AR5" t="s">
        <v>157</v>
      </c>
      <c r="AS5" t="s">
        <v>157</v>
      </c>
      <c r="AT5" s="1">
        <v>1.2</v>
      </c>
      <c r="AU5">
        <v>10</v>
      </c>
      <c r="AV5">
        <v>630</v>
      </c>
    </row>
    <row r="6" spans="4:48" ht="18.5" thickTop="1">
      <c r="D6" s="41"/>
      <c r="E6" s="42"/>
      <c r="F6" s="43"/>
      <c r="G6" s="44"/>
      <c r="H6" s="45"/>
      <c r="I6" s="43"/>
      <c r="J6" s="46"/>
      <c r="K6" s="47"/>
      <c r="L6" s="42"/>
      <c r="M6" s="44"/>
      <c r="N6" s="43"/>
      <c r="O6" s="43"/>
      <c r="P6" s="48"/>
      <c r="Q6" s="49"/>
      <c r="R6" s="49"/>
      <c r="S6" s="50"/>
      <c r="T6" s="51"/>
      <c r="U6" s="45"/>
      <c r="V6" s="45"/>
      <c r="W6" s="45"/>
      <c r="X6" s="52"/>
      <c r="Y6" s="53"/>
      <c r="Z6" s="54"/>
      <c r="AA6" s="55"/>
      <c r="AB6" s="56"/>
      <c r="AC6" s="57"/>
      <c r="AD6" s="51"/>
      <c r="AE6" s="52"/>
      <c r="AF6" s="87"/>
      <c r="AG6" s="58"/>
      <c r="AH6" s="59"/>
      <c r="AI6" s="60"/>
      <c r="AJ6" s="82"/>
      <c r="AK6" s="61"/>
      <c r="AL6" s="61"/>
      <c r="AM6" s="62"/>
      <c r="AN6" s="105"/>
      <c r="AO6" s="106"/>
      <c r="AQ6" t="s">
        <v>50</v>
      </c>
      <c r="AR6" t="s">
        <v>158</v>
      </c>
      <c r="AS6" t="s">
        <v>158</v>
      </c>
      <c r="AT6" s="1">
        <v>1.5</v>
      </c>
      <c r="AU6">
        <v>5</v>
      </c>
      <c r="AV6">
        <v>630</v>
      </c>
    </row>
    <row r="7" spans="4:48">
      <c r="D7" s="41"/>
      <c r="E7" s="42"/>
      <c r="F7" s="43"/>
      <c r="G7" s="44"/>
      <c r="H7" s="45"/>
      <c r="I7" s="43"/>
      <c r="J7" s="46"/>
      <c r="K7" s="47"/>
      <c r="L7" s="42"/>
      <c r="M7" s="44"/>
      <c r="N7" s="43"/>
      <c r="O7" s="43"/>
      <c r="P7" s="48"/>
      <c r="Q7" s="49"/>
      <c r="R7" s="49"/>
      <c r="S7" s="50"/>
      <c r="T7" s="51"/>
      <c r="U7" s="45"/>
      <c r="V7" s="45"/>
      <c r="W7" s="45"/>
      <c r="X7" s="52"/>
      <c r="Y7" s="53"/>
      <c r="Z7" s="54"/>
      <c r="AA7" s="55"/>
      <c r="AB7" s="56"/>
      <c r="AC7" s="57"/>
      <c r="AD7" s="51"/>
      <c r="AE7" s="52"/>
      <c r="AF7" s="87"/>
      <c r="AG7" s="58"/>
      <c r="AH7" s="59"/>
      <c r="AI7" s="60"/>
      <c r="AJ7" s="83"/>
      <c r="AK7" s="61"/>
      <c r="AL7" s="61"/>
      <c r="AM7" s="62"/>
      <c r="AN7" s="105"/>
      <c r="AO7" s="106"/>
      <c r="AQ7" t="s">
        <v>51</v>
      </c>
      <c r="AR7" t="s">
        <v>157</v>
      </c>
      <c r="AS7" t="s">
        <v>110</v>
      </c>
      <c r="AT7" s="1">
        <v>2.2000000000000002</v>
      </c>
      <c r="AU7">
        <v>5</v>
      </c>
      <c r="AV7">
        <v>630</v>
      </c>
    </row>
    <row r="8" spans="4:48">
      <c r="D8" s="63">
        <f>検証計算シート!D14</f>
        <v>0</v>
      </c>
      <c r="E8" s="64">
        <f>検証計算シート!D16</f>
        <v>0</v>
      </c>
      <c r="F8" s="2"/>
      <c r="G8" s="66">
        <f>検証計算シート!D17</f>
        <v>0</v>
      </c>
      <c r="H8" s="142">
        <f>検証計算シート!D19</f>
        <v>0</v>
      </c>
      <c r="I8" s="65" t="e">
        <f>検証計算シート!D20</f>
        <v>#N/A</v>
      </c>
      <c r="J8" s="4" t="s">
        <v>109</v>
      </c>
      <c r="K8" s="107" t="e">
        <f>検証計算シート!D22</f>
        <v>#N/A</v>
      </c>
      <c r="L8" s="64" t="e">
        <f>検証計算シート!D21</f>
        <v>#N/A</v>
      </c>
      <c r="M8" s="92">
        <v>0</v>
      </c>
      <c r="N8" s="65" t="e">
        <f>E8*L8</f>
        <v>#N/A</v>
      </c>
      <c r="O8" s="2">
        <v>0</v>
      </c>
      <c r="P8" s="143">
        <f>検証計算シート!D23</f>
        <v>0</v>
      </c>
      <c r="Q8" s="144">
        <f>検証計算シート!D24</f>
        <v>0</v>
      </c>
      <c r="R8" s="67">
        <v>1.8</v>
      </c>
      <c r="S8" s="68" t="e">
        <f t="shared" ref="S8" si="0">MAX(0.000151*I8,0.0125)*T8</f>
        <v>#N/A</v>
      </c>
      <c r="T8" s="69">
        <f>VLOOKUP(J8,$AS$3:$AU$8,2,FALSE)</f>
        <v>1.1000000000000001</v>
      </c>
      <c r="U8" s="70" t="e">
        <f t="shared" ref="U8" si="1">(100-(100/S8)^0.5)/60</f>
        <v>#N/A</v>
      </c>
      <c r="V8" s="70" t="e">
        <f t="shared" ref="V8" si="2">Q8/K8</f>
        <v>#N/A</v>
      </c>
      <c r="W8" s="70" t="e">
        <f t="shared" ref="W8" si="3">(N8+O8)/X8</f>
        <v>#N/A</v>
      </c>
      <c r="X8" s="71">
        <f t="shared" ref="X8" si="4">H8*90</f>
        <v>0</v>
      </c>
      <c r="Y8" s="72" t="e">
        <f t="shared" ref="Y8" si="5">MIN(0.005*(P8)^1.2,0.002*(P8)^1.2/S8^(1/5)+U8)</f>
        <v>#N/A</v>
      </c>
      <c r="Z8" s="73" t="e">
        <f t="shared" ref="Z8" si="6">MAX(V8,W8)</f>
        <v>#N/A</v>
      </c>
      <c r="AA8" s="74" t="e">
        <f t="shared" ref="AA8" si="7">ROUNDUP(Y8+Z8,2)</f>
        <v>#N/A</v>
      </c>
      <c r="AB8" s="75">
        <f t="shared" ref="AB8" si="8">E8+P8*(G8-R8)</f>
        <v>0</v>
      </c>
      <c r="AC8" s="76" t="e">
        <f t="shared" ref="AC8" si="9">IF(AA8&lt;=5/3,0.01*(60*AA8)^2,S8*(60*AA8-60*U8)^2)</f>
        <v>#N/A</v>
      </c>
      <c r="AD8" s="69">
        <f>VLOOKUP(J8,$AS$3:$AU$8,3,FALSE)</f>
        <v>20</v>
      </c>
      <c r="AE8" s="71">
        <f>VLOOKUP(J8,$AS$3:$AV$8,4,FALSE)</f>
        <v>630</v>
      </c>
      <c r="AF8" s="88" t="e">
        <f>IF(AA8&gt;AD8,AE8,AC8/(0.37*AC8^(1/3)+0.015*AB8))</f>
        <v>#N/A</v>
      </c>
      <c r="AG8" s="77" t="e">
        <f t="shared" ref="AG8" si="10">353/(293+AF8)</f>
        <v>#N/A</v>
      </c>
      <c r="AH8" s="78" t="e">
        <f t="shared" ref="AH8" si="11">IF(AA8&lt;=5/3,"-",MAX((26/AG8/E8+1/(G8+M8)^(2/3))^(-3/2)-M8,0))</f>
        <v>#N/A</v>
      </c>
      <c r="AI8" s="79" t="e">
        <f t="shared" ref="AI8" si="12">IF(AA8&lt;=5/3,"-",0.07*(AC8/3)^(1/3)*((AH8+M8)^(5/3)+(R8+M8)^(5/3))/AG8*60)</f>
        <v>#N/A</v>
      </c>
      <c r="AJ8" s="83" t="e">
        <f>(500/3/Z8)^0.5</f>
        <v>#N/A</v>
      </c>
      <c r="AK8" s="80" t="e">
        <f>IF(AA8&lt;=5/3,MAX((11*AA8^(5/3)/AG8/E8+1/(G8+M8)^(2/3))^(-3/2)-M8,0),"-")</f>
        <v>#N/A</v>
      </c>
      <c r="AL8" s="80" t="e">
        <f>IF(AA8&lt;=5/3,"-",MAX(AH8-MAX(AI8-0,0.01)*(AA8-5/3)/E8,0))</f>
        <v>#N/A</v>
      </c>
      <c r="AM8" s="62" t="e">
        <f>IF(AF8&gt;180,0,IF(AF8&lt;=AJ8,MAX(1.8,ROUNDDOWN(IF(AA8&lt;5/3,AK8,AL8),2)),ROUNDDOWN(IF(AA8&lt;5/3,AK8,AL8),2)))</f>
        <v>#N/A</v>
      </c>
      <c r="AN8" s="105" t="e">
        <f>(AC8/1333)^0.5</f>
        <v>#N/A</v>
      </c>
      <c r="AO8" s="106" t="e">
        <f>4.3*(AC8/1116/AN8^(5/2))^(2/3)*AN8</f>
        <v>#N/A</v>
      </c>
      <c r="AT8" s="1"/>
      <c r="AU8" s="7"/>
    </row>
    <row r="9" spans="4:48">
      <c r="D9" s="37"/>
      <c r="E9" s="96"/>
      <c r="F9" s="94"/>
      <c r="G9" s="66"/>
      <c r="H9" s="95"/>
      <c r="I9" s="36"/>
      <c r="J9" s="90"/>
      <c r="K9" s="91"/>
      <c r="L9" s="35"/>
      <c r="M9" s="93"/>
      <c r="N9" s="40"/>
      <c r="O9" s="94"/>
      <c r="P9" s="32"/>
      <c r="Q9" s="34"/>
      <c r="R9" s="33"/>
      <c r="S9" s="17"/>
      <c r="T9" s="18"/>
      <c r="U9" s="19"/>
      <c r="V9" s="19"/>
      <c r="W9" s="19"/>
      <c r="X9" s="16"/>
      <c r="Y9" s="14"/>
      <c r="Z9" s="15"/>
      <c r="AA9" s="31"/>
      <c r="AB9" s="22"/>
      <c r="AC9" s="21"/>
      <c r="AD9" s="18"/>
      <c r="AE9" s="16"/>
      <c r="AF9" s="89"/>
      <c r="AG9" s="23"/>
      <c r="AH9" s="24"/>
      <c r="AI9" s="25"/>
      <c r="AJ9" s="83"/>
      <c r="AK9" s="28"/>
      <c r="AL9" s="28"/>
      <c r="AM9" s="62"/>
      <c r="AN9" s="105"/>
      <c r="AO9" s="106"/>
      <c r="AT9" s="1"/>
    </row>
    <row r="10" spans="4:48">
      <c r="D10" s="37"/>
      <c r="E10" s="96"/>
      <c r="F10" s="94"/>
      <c r="G10" s="66"/>
      <c r="H10" s="95"/>
      <c r="I10" s="36"/>
      <c r="J10" s="90"/>
      <c r="K10" s="91"/>
      <c r="L10" s="35"/>
      <c r="M10" s="93"/>
      <c r="N10" s="40"/>
      <c r="O10" s="94"/>
      <c r="P10" s="32"/>
      <c r="Q10" s="34"/>
      <c r="R10" s="33"/>
      <c r="S10" s="17"/>
      <c r="T10" s="18"/>
      <c r="U10" s="19"/>
      <c r="V10" s="19"/>
      <c r="W10" s="19"/>
      <c r="X10" s="16"/>
      <c r="Y10" s="14"/>
      <c r="Z10" s="15"/>
      <c r="AA10" s="31"/>
      <c r="AB10" s="22"/>
      <c r="AC10" s="21"/>
      <c r="AD10" s="18"/>
      <c r="AE10" s="16"/>
      <c r="AF10" s="89"/>
      <c r="AG10" s="23"/>
      <c r="AH10" s="24"/>
      <c r="AI10" s="25"/>
      <c r="AJ10" s="83"/>
      <c r="AK10" s="28"/>
      <c r="AL10" s="28"/>
      <c r="AM10" s="62"/>
      <c r="AN10" s="105"/>
      <c r="AO10" s="106"/>
    </row>
  </sheetData>
  <sheetProtection algorithmName="SHA-512" hashValue="hTMolLp3dlQ4OJUTKUXTM3RImUObUfIIiMQl4HB+Zn6bU6gIokfIHy9TKZkSrhpYEaUqk1UJh9UiThtaJokcbQ==" saltValue="mUrKYg5qsySk0gDGZu7VUw==" spinCount="100000" sheet="1" objects="1" scenarios="1" selectLockedCells="1"/>
  <mergeCells count="3">
    <mergeCell ref="D3:D5"/>
    <mergeCell ref="N3:O3"/>
    <mergeCell ref="J3:J4"/>
  </mergeCells>
  <phoneticPr fontId="2"/>
  <conditionalFormatting sqref="AF6:AF7">
    <cfRule type="cellIs" dxfId="2" priority="3" operator="greaterThan">
      <formula>180</formula>
    </cfRule>
  </conditionalFormatting>
  <conditionalFormatting sqref="AF8:AF10">
    <cfRule type="cellIs" dxfId="1" priority="1" operator="greaterThan">
      <formula>400</formula>
    </cfRule>
  </conditionalFormatting>
  <conditionalFormatting sqref="AM6:AM10">
    <cfRule type="cellIs" dxfId="0" priority="2" operator="lessThan">
      <formula>1.8</formula>
    </cfRule>
  </conditionalFormatting>
  <dataValidations count="1">
    <dataValidation type="list" allowBlank="1" showInputMessage="1" showErrorMessage="1" sqref="J6:J7 J9:J10" xr:uid="{573049C9-A223-428F-A7A8-09D6B0C30CF7}">
      <formula1>$AQ$3:$AQ$8</formula1>
    </dataValidation>
  </dataValidations>
  <pageMargins left="0.70866141732283472" right="0.70866141732283472" top="0.74803149606299213" bottom="0.74803149606299213" header="0.31496062992125984" footer="0.31496062992125984"/>
  <pageSetup paperSize="8" scale="56"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2DCCF-60FB-46C9-8CA0-4171B35019A8}">
  <sheetPr codeName="Sheet4">
    <tabColor theme="0" tint="-0.14999847407452621"/>
  </sheetPr>
  <dimension ref="A1:B14"/>
  <sheetViews>
    <sheetView workbookViewId="0">
      <selection activeCell="A3" sqref="A3"/>
    </sheetView>
  </sheetViews>
  <sheetFormatPr defaultRowHeight="18"/>
  <sheetData>
    <row r="1" spans="1:2">
      <c r="A1" s="137"/>
      <c r="B1" s="141" t="s">
        <v>169</v>
      </c>
    </row>
    <row r="2" spans="1:2">
      <c r="A2" s="137" t="str">
        <f>IF(検証計算シート!B33="特殊閉鎖空間に該当しません","B",IF(検証計算シート!B33="特殊閉鎖空間に該当します","A",""))</f>
        <v/>
      </c>
      <c r="B2" s="137" t="s">
        <v>201</v>
      </c>
    </row>
    <row r="3" spans="1:2">
      <c r="A3" s="137"/>
      <c r="B3" s="137" t="s">
        <v>202</v>
      </c>
    </row>
    <row r="4" spans="1:2">
      <c r="A4" s="137"/>
      <c r="B4" s="137" t="s">
        <v>203</v>
      </c>
    </row>
    <row r="5" spans="1:2">
      <c r="A5" s="137"/>
      <c r="B5" s="137" t="s">
        <v>164</v>
      </c>
    </row>
    <row r="6" spans="1:2">
      <c r="A6" s="137"/>
      <c r="B6" s="137" t="s">
        <v>202</v>
      </c>
    </row>
    <row r="7" spans="1:2">
      <c r="A7" s="137"/>
      <c r="B7" s="137" t="s">
        <v>202</v>
      </c>
    </row>
    <row r="11" spans="1:2" ht="18.5" thickBot="1">
      <c r="A11" s="140" t="s">
        <v>165</v>
      </c>
    </row>
    <row r="12" spans="1:2" ht="18.5" thickTop="1">
      <c r="A12" s="138" t="s">
        <v>161</v>
      </c>
    </row>
    <row r="13" spans="1:2">
      <c r="A13" s="139" t="s">
        <v>162</v>
      </c>
    </row>
    <row r="14" spans="1:2">
      <c r="A14" s="139" t="s">
        <v>163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検証計算シート</vt:lpstr>
      <vt:lpstr>室の種類</vt:lpstr>
      <vt:lpstr>(参考)演算結果</vt:lpstr>
      <vt:lpstr>リスト</vt:lpstr>
      <vt:lpstr>'(参考)演算結果'!Print_Area</vt:lpstr>
      <vt:lpstr>検証計算シート!Print_Area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yamaguchi</dc:creator>
  <cp:lastModifiedBy>大和田 湧</cp:lastModifiedBy>
  <cp:lastPrinted>2026-03-18T05:50:22Z</cp:lastPrinted>
  <dcterms:created xsi:type="dcterms:W3CDTF">2019-03-06T14:35:53Z</dcterms:created>
  <dcterms:modified xsi:type="dcterms:W3CDTF">2026-03-26T05:23:12Z</dcterms:modified>
</cp:coreProperties>
</file>