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65" windowWidth="19440" windowHeight="7980" tabRatio="884" activeTab="0"/>
  </bookViews>
  <sheets>
    <sheet name="表紙" sheetId="1" r:id="rId1"/>
    <sheet name="第２章" sheetId="2" r:id="rId2"/>
    <sheet name="第３章　標準パターン" sheetId="3" r:id="rId3"/>
    <sheet name="第３章　コスト" sheetId="4" r:id="rId4"/>
    <sheet name="第３章　コスト集計" sheetId="5" r:id="rId5"/>
    <sheet name="第３章　省エネ効果" sheetId="6" r:id="rId6"/>
    <sheet name="第３章　省エネ効果集計" sheetId="7" r:id="rId7"/>
    <sheet name="第３章　GHG削減量" sheetId="8" r:id="rId8"/>
    <sheet name="第３章　全体評価" sheetId="9" r:id="rId9"/>
    <sheet name="耐用年数" sheetId="10" r:id="rId10"/>
    <sheet name="各種諸元" sheetId="11" r:id="rId11"/>
    <sheet name="Sheet5" sheetId="12" state="hidden" r:id="rId12"/>
    <sheet name="グラフワーク" sheetId="13" state="hidden" r:id="rId13"/>
    <sheet name="ツール入力値補助(未消化)" sheetId="14" r:id="rId14"/>
    <sheet name="ツール入力値補助(消化)" sheetId="15" r:id="rId15"/>
  </sheets>
  <definedNames>
    <definedName name="_xlnm.Print_Area" localSheetId="7">'第３章　GHG削減量'!$A$1:$AH$74</definedName>
    <definedName name="_xlnm.Print_Area" localSheetId="4">'第３章　コスト集計'!$A$1:$AD$153</definedName>
    <definedName name="_xlnm.Print_Area" localSheetId="6">'第３章　省エネ効果集計'!$A$1:$Y$78</definedName>
    <definedName name="_xlnm.Print_Area" localSheetId="8">'第３章　全体評価'!$A$1:$J$18</definedName>
    <definedName name="_xlnm.Print_Titles" localSheetId="4">'第３章　コスト集計'!$1:$12</definedName>
    <definedName name="_xlnm.Print_Titles" localSheetId="6">'第３章　省エネ効果集計'!$1:$3</definedName>
  </definedNames>
  <calcPr fullCalcOnLoad="1" iterate="1" iterateCount="100" iterateDelta="0.001"/>
</workbook>
</file>

<file path=xl/comments14.xml><?xml version="1.0" encoding="utf-8"?>
<comments xmlns="http://schemas.openxmlformats.org/spreadsheetml/2006/main">
  <authors>
    <author>釜谷</author>
  </authors>
  <commentList>
    <comment ref="D12" authorId="0">
      <text>
        <r>
          <rPr>
            <b/>
            <sz val="9"/>
            <rFont val="ＭＳ Ｐゴシック"/>
            <family val="3"/>
          </rPr>
          <t>汚泥濃度１％換算</t>
        </r>
      </text>
    </comment>
  </commentList>
</comments>
</file>

<file path=xl/comments15.xml><?xml version="1.0" encoding="utf-8"?>
<comments xmlns="http://schemas.openxmlformats.org/spreadsheetml/2006/main">
  <authors>
    <author>釜谷</author>
  </authors>
  <commentList>
    <comment ref="D12" authorId="0">
      <text>
        <r>
          <rPr>
            <b/>
            <sz val="9"/>
            <rFont val="ＭＳ Ｐゴシック"/>
            <family val="3"/>
          </rPr>
          <t>汚泥濃度１％換算</t>
        </r>
      </text>
    </comment>
    <comment ref="D33" authorId="0">
      <text>
        <r>
          <rPr>
            <b/>
            <sz val="9"/>
            <rFont val="ＭＳ Ｐゴシック"/>
            <family val="3"/>
          </rPr>
          <t>無機物量換算</t>
        </r>
      </text>
    </comment>
  </commentList>
</comments>
</file>

<file path=xl/sharedStrings.xml><?xml version="1.0" encoding="utf-8"?>
<sst xmlns="http://schemas.openxmlformats.org/spreadsheetml/2006/main" count="1398" uniqueCount="614">
  <si>
    <t>建設費</t>
  </si>
  <si>
    <t>維持管理費</t>
  </si>
  <si>
    <t>処分委託費</t>
  </si>
  <si>
    <t>検討施設1</t>
  </si>
  <si>
    <t>検討施設2</t>
  </si>
  <si>
    <t>検討施設3</t>
  </si>
  <si>
    <t>検討施設4</t>
  </si>
  <si>
    <t>検討施設5</t>
  </si>
  <si>
    <t>Ａ．現況施設の改築・更新</t>
  </si>
  <si>
    <t>Ｂ．新技術の導入</t>
  </si>
  <si>
    <t>焼却灰</t>
  </si>
  <si>
    <t>生成物</t>
  </si>
  <si>
    <t>ライフサイクルコスト算出シート</t>
  </si>
  <si>
    <t>固形燃料</t>
  </si>
  <si>
    <t>対象技術</t>
  </si>
  <si>
    <t>実績値入力</t>
  </si>
  <si>
    <t>処分委託費</t>
  </si>
  <si>
    <t>リストから選択</t>
  </si>
  <si>
    <t>Ａ．現況施設の改築・更新</t>
  </si>
  <si>
    <t>　国庫補助率（建設費）</t>
  </si>
  <si>
    <t>　利子率（％）</t>
  </si>
  <si>
    <t>　国庫補助率（建設費）</t>
  </si>
  <si>
    <t>　利子率（％）</t>
  </si>
  <si>
    <t>集計</t>
  </si>
  <si>
    <t>集計施設にチェック</t>
  </si>
  <si>
    <t>デフレータ</t>
  </si>
  <si>
    <t>現在抱えている課題</t>
  </si>
  <si>
    <t>防災</t>
  </si>
  <si>
    <t>出典</t>
  </si>
  <si>
    <t>●第２章</t>
  </si>
  <si>
    <t>●第３章　コスト</t>
  </si>
  <si>
    <t>●第３章　省エネ効果</t>
  </si>
  <si>
    <t>●第３章　コスト集計</t>
  </si>
  <si>
    <t>●第３章　全体評価</t>
  </si>
  <si>
    <t>⇒表紙に戻る</t>
  </si>
  <si>
    <t>⇒表紙に戻る</t>
  </si>
  <si>
    <t>消化槽</t>
  </si>
  <si>
    <t>脱水</t>
  </si>
  <si>
    <t>焼却</t>
  </si>
  <si>
    <t>リン回収(灰アルカリ抽出法)</t>
  </si>
  <si>
    <t>リン回収(部分還元融解法)</t>
  </si>
  <si>
    <t>バイオマス受入れ(生ごみ前処理施設)</t>
  </si>
  <si>
    <t>バイオマス受入れ(し尿等前処理施設)</t>
  </si>
  <si>
    <t>バイオマス受入れ(混合施設)</t>
  </si>
  <si>
    <t>バイオマス受入れ(脱硫塔)</t>
  </si>
  <si>
    <t>バイオマス受入れ(ガスホルダー)</t>
  </si>
  <si>
    <t>リン回収(ＨＡＰ法(返流水))</t>
  </si>
  <si>
    <t>リン回収(ＨＡＰ法(脱水ろ液))</t>
  </si>
  <si>
    <t>リン回収(ＭＡＰ法(脱水ろ液))</t>
  </si>
  <si>
    <t>リン回収(ＭＡＰ法(消化液))</t>
  </si>
  <si>
    <t>ライフサイクルコスト集計シート</t>
  </si>
  <si>
    <t>単位：百万円</t>
  </si>
  <si>
    <t>白抜きのセルに値を入力してください</t>
  </si>
  <si>
    <t>固形燃料化(消化なし)</t>
  </si>
  <si>
    <t>固形燃料化(消化あり)</t>
  </si>
  <si>
    <t>比較ケース(脱水→高温焼却)</t>
  </si>
  <si>
    <t>乾燥汚泥重量(ds-t/日)</t>
  </si>
  <si>
    <t>消化槽</t>
  </si>
  <si>
    <t>ガス精製設備</t>
  </si>
  <si>
    <t>脱水機</t>
  </si>
  <si>
    <t>高度精製設備</t>
  </si>
  <si>
    <t>固形燃料化施設</t>
  </si>
  <si>
    <t>高温焼却</t>
  </si>
  <si>
    <t>消費電力量(千kwh/年)</t>
  </si>
  <si>
    <t>燃料(A重油)(kL/年)</t>
  </si>
  <si>
    <t>固形燃料化施設</t>
  </si>
  <si>
    <t>高温焼却</t>
  </si>
  <si>
    <t>試算条件</t>
  </si>
  <si>
    <t>固形燃料(千MJ/年)</t>
  </si>
  <si>
    <t>都市ガス利用(千MJ/年)</t>
  </si>
  <si>
    <t>脱水汚泥</t>
  </si>
  <si>
    <t>合計</t>
  </si>
  <si>
    <t>年価</t>
  </si>
  <si>
    <t>換算値</t>
  </si>
  <si>
    <t>維持管理費(百万円)</t>
  </si>
  <si>
    <t>合計値
(建設年価+維持管理費+処分委託費)</t>
  </si>
  <si>
    <t>合計値
(建設年価+維持管理費)</t>
  </si>
  <si>
    <t>乾燥汚泥重量(ds-t/日)</t>
  </si>
  <si>
    <t>電気</t>
  </si>
  <si>
    <t>係数</t>
  </si>
  <si>
    <t>消費量</t>
  </si>
  <si>
    <t>GHG排出量</t>
  </si>
  <si>
    <t>-</t>
  </si>
  <si>
    <t>-</t>
  </si>
  <si>
    <t>-</t>
  </si>
  <si>
    <t>チェック番号</t>
  </si>
  <si>
    <t>候補となる技術（表2のチェックに対応）</t>
  </si>
  <si>
    <t>項目</t>
  </si>
  <si>
    <t>受入・前処理設備</t>
  </si>
  <si>
    <t>機械</t>
  </si>
  <si>
    <t>20年</t>
  </si>
  <si>
    <t>15年</t>
  </si>
  <si>
    <t>土木建築</t>
  </si>
  <si>
    <t>40年</t>
  </si>
  <si>
    <t>発電設備</t>
  </si>
  <si>
    <t>ガスホルダ</t>
  </si>
  <si>
    <t>－</t>
  </si>
  <si>
    <t>その他</t>
  </si>
  <si>
    <t>汚泥処理施設</t>
  </si>
  <si>
    <r>
      <t>バイオソリッド利活用基本計画策定
マニュア</t>
    </r>
    <r>
      <rPr>
        <sz val="10"/>
        <color indexed="8"/>
        <rFont val="ＭＳ 明朝"/>
        <family val="1"/>
      </rPr>
      <t>ル</t>
    </r>
    <r>
      <rPr>
        <sz val="10"/>
        <color theme="1"/>
        <rFont val="ＭＳ 明朝"/>
        <family val="1"/>
      </rPr>
      <t>を基に設定</t>
    </r>
  </si>
  <si>
    <t>検討ケースＡ</t>
  </si>
  <si>
    <t>検討ケースＢ</t>
  </si>
  <si>
    <t>検討ケースＣ</t>
  </si>
  <si>
    <t>シナリオ１</t>
  </si>
  <si>
    <t>シナリオ２</t>
  </si>
  <si>
    <t>シナリオ３</t>
  </si>
  <si>
    <t>従来処理</t>
  </si>
  <si>
    <t>汚泥消化⇒消化ガス発電</t>
  </si>
  <si>
    <t>汚泥消化⇒都市ガス導管供給</t>
  </si>
  <si>
    <t>汚泥固形燃料化</t>
  </si>
  <si>
    <t>バイオガス発電</t>
  </si>
  <si>
    <t>バイオガスのガス管導入利用</t>
  </si>
  <si>
    <t>検討施設6</t>
  </si>
  <si>
    <t>検討施設7</t>
  </si>
  <si>
    <t>⇒表紙に戻る</t>
  </si>
  <si>
    <t>チェック　</t>
  </si>
  <si>
    <t>視点</t>
  </si>
  <si>
    <t>ポテンシャル</t>
  </si>
  <si>
    <t>確認事項</t>
  </si>
  <si>
    <t>チェック</t>
  </si>
  <si>
    <t>1-①</t>
  </si>
  <si>
    <t>コスト面</t>
  </si>
  <si>
    <t>ユーザー</t>
  </si>
  <si>
    <t>①</t>
  </si>
  <si>
    <t>消化ガス売却・利用</t>
  </si>
  <si>
    <t>売却の見込みがある</t>
  </si>
  <si>
    <t>1-②</t>
  </si>
  <si>
    <t>②</t>
  </si>
  <si>
    <t>消化ガス発電</t>
  </si>
  <si>
    <t>－</t>
  </si>
  <si>
    <t>1-③</t>
  </si>
  <si>
    <t>③</t>
  </si>
  <si>
    <t>固形燃料</t>
  </si>
  <si>
    <t>燃料売却先の見込みがある</t>
  </si>
  <si>
    <t>1-④</t>
  </si>
  <si>
    <t>④</t>
  </si>
  <si>
    <t>リン回収</t>
  </si>
  <si>
    <t>受け入れ農地の見込みがある
近隣に施肥工場がある</t>
  </si>
  <si>
    <t>2-①</t>
  </si>
  <si>
    <t>環境面</t>
  </si>
  <si>
    <t>環境</t>
  </si>
  <si>
    <t>⑤</t>
  </si>
  <si>
    <t>場内利用のみ</t>
  </si>
  <si>
    <t>2-②</t>
  </si>
  <si>
    <t>⑥</t>
  </si>
  <si>
    <t>利用予定なし</t>
  </si>
  <si>
    <t>2-③</t>
  </si>
  <si>
    <t>2-④</t>
  </si>
  <si>
    <t>3-①</t>
  </si>
  <si>
    <t>防災面</t>
  </si>
  <si>
    <t>3-②</t>
  </si>
  <si>
    <t>3-③</t>
  </si>
  <si>
    <t>A:汚泥消化</t>
  </si>
  <si>
    <t>A-1：消化ガス発電</t>
  </si>
  <si>
    <t>A-2：消化ガスの都市ガス代替利用</t>
  </si>
  <si>
    <t>A-3：消化ガスの精製・販売</t>
  </si>
  <si>
    <t>C:汚泥乾燥燃料化</t>
  </si>
  <si>
    <t>B：汚泥炭化</t>
  </si>
  <si>
    <t>C-1：補助燃料として場内利用</t>
  </si>
  <si>
    <t>B-1：補助燃料としての場内利用</t>
  </si>
  <si>
    <t>C-2：固形燃料化・売却</t>
  </si>
  <si>
    <t>B-2：固形燃料化・売却</t>
  </si>
  <si>
    <t>C-3：肥料化・売却</t>
  </si>
  <si>
    <t>B-3：活性炭化・売却</t>
  </si>
  <si>
    <t>D:汚泥焼却</t>
  </si>
  <si>
    <t>E:高速ろ過（最初沈澱池）</t>
  </si>
  <si>
    <t>F:リン回収</t>
  </si>
  <si>
    <t>F-1:回収したリンの売却</t>
  </si>
  <si>
    <t>国土交通省　国土技術政策総合研究所</t>
  </si>
  <si>
    <t>省エネ効果計算シート</t>
  </si>
  <si>
    <t>省エネ効果集計</t>
  </si>
  <si>
    <t>1-⑤</t>
  </si>
  <si>
    <t>1-⑥</t>
  </si>
  <si>
    <t>汚泥処分費用の削減</t>
  </si>
  <si>
    <t>最終汚泥処分量の削減</t>
  </si>
  <si>
    <t>廃棄物処分量の削減（自治体全体）</t>
  </si>
  <si>
    <t>燃料等の高騰リスクへの対応</t>
  </si>
  <si>
    <t>水処理の効率化</t>
  </si>
  <si>
    <t>民間委託における事業者メリットの拡大</t>
  </si>
  <si>
    <t>改正省エネ法等への対応</t>
  </si>
  <si>
    <t>バイオマス活用目標（自治体等）の達成</t>
  </si>
  <si>
    <t>BCP</t>
  </si>
  <si>
    <t>防災施設への燃料・電力供給</t>
  </si>
  <si>
    <r>
      <t>エネルギー・CO</t>
    </r>
    <r>
      <rPr>
        <vertAlign val="subscript"/>
        <sz val="11"/>
        <color indexed="8"/>
        <rFont val="ＭＳ 明朝"/>
        <family val="1"/>
      </rPr>
      <t>2</t>
    </r>
    <r>
      <rPr>
        <sz val="11"/>
        <color indexed="8"/>
        <rFont val="ＭＳ 明朝"/>
        <family val="1"/>
      </rPr>
      <t>排出削減目標（自治体等）の達成</t>
    </r>
  </si>
  <si>
    <t>エネルギー供給事業者のエネルギー供給構造高度化法、RPS法等への対応の支援</t>
  </si>
  <si>
    <t>災害時の燃料・電力確保</t>
  </si>
  <si>
    <t>濃度1% 換算汚泥量 m3/日</t>
  </si>
  <si>
    <t>自動車燃料利用精製</t>
  </si>
  <si>
    <t>バイオガス精製設備</t>
  </si>
  <si>
    <t>都市ガス原料供給</t>
  </si>
  <si>
    <t>導管注入</t>
  </si>
  <si>
    <t>機械設備(百万円)</t>
  </si>
  <si>
    <t>合計(百万円)</t>
  </si>
  <si>
    <t>処分委託費
(百万円)</t>
  </si>
  <si>
    <t>項目</t>
  </si>
  <si>
    <t>単位</t>
  </si>
  <si>
    <t>数値</t>
  </si>
  <si>
    <t>投入乾燥汚泥量あたり消化ガス発生量</t>
  </si>
  <si>
    <t>VS分解率</t>
  </si>
  <si>
    <t>%</t>
  </si>
  <si>
    <t>VS/TS(乾燥汚泥中の有機物比率)</t>
  </si>
  <si>
    <t>消化ガス中のメタンガス濃度</t>
  </si>
  <si>
    <t>メタンガスの発熱量</t>
  </si>
  <si>
    <t>消化ガス発電の発電効率</t>
  </si>
  <si>
    <r>
      <t>Nm</t>
    </r>
    <r>
      <rPr>
        <vertAlign val="superscript"/>
        <sz val="10"/>
        <color indexed="8"/>
        <rFont val="ＭＳ 明朝"/>
        <family val="1"/>
      </rPr>
      <t>3</t>
    </r>
    <r>
      <rPr>
        <sz val="10"/>
        <color indexed="8"/>
        <rFont val="ＭＳ 明朝"/>
        <family val="1"/>
      </rPr>
      <t>/ds-t</t>
    </r>
  </si>
  <si>
    <r>
      <t>MJ/Nm</t>
    </r>
    <r>
      <rPr>
        <vertAlign val="superscript"/>
        <sz val="10"/>
        <color indexed="8"/>
        <rFont val="ＭＳ 明朝"/>
        <family val="1"/>
      </rPr>
      <t>3</t>
    </r>
  </si>
  <si>
    <t>汚泥利用プロセスにおける各種設定値</t>
  </si>
  <si>
    <t>固形燃料(未消化汚泥)の熱量</t>
  </si>
  <si>
    <t>固形燃料(消化汚泥)の熱量</t>
  </si>
  <si>
    <t>MJ/kg</t>
  </si>
  <si>
    <t>バイオガス発電(千kwh/年)</t>
  </si>
  <si>
    <t>消費エネルギー量</t>
  </si>
  <si>
    <t>消費電力量(千kwh/年)</t>
  </si>
  <si>
    <t>燃料(A重油)(kL/年)</t>
  </si>
  <si>
    <t>再生エネルギー量</t>
  </si>
  <si>
    <t>バイオガス発電(千kwh/年)</t>
  </si>
  <si>
    <t>都市ガス利用(千MJ/年)</t>
  </si>
  <si>
    <t>固形燃料(千MJ/年)</t>
  </si>
  <si>
    <t>都市ガス利用(千MJ/年)</t>
  </si>
  <si>
    <t>固形燃料(千MJ/年)</t>
  </si>
  <si>
    <t>検討施設3</t>
  </si>
  <si>
    <t>検討施設4</t>
  </si>
  <si>
    <t>検討施設5</t>
  </si>
  <si>
    <t>検討施設6</t>
  </si>
  <si>
    <t>検討施設1</t>
  </si>
  <si>
    <t>検討施設2</t>
  </si>
  <si>
    <t>検討施設2</t>
  </si>
  <si>
    <t>検討施設1</t>
  </si>
  <si>
    <t>検討施設2</t>
  </si>
  <si>
    <t>検討施設3</t>
  </si>
  <si>
    <t>検討施設4</t>
  </si>
  <si>
    <t>検討施設5</t>
  </si>
  <si>
    <t>検討施設6</t>
  </si>
  <si>
    <t>比較ケース(脱水→高温焼却)</t>
  </si>
  <si>
    <t>バイオガス発電(kgCO2/kwh)</t>
  </si>
  <si>
    <t>消化ガスの都市ガス利用
(kgCO2/MJ)</t>
  </si>
  <si>
    <t>固形燃料(kgCO2/MJ)</t>
  </si>
  <si>
    <t>-</t>
  </si>
  <si>
    <t>-</t>
  </si>
  <si>
    <t>-</t>
  </si>
  <si>
    <t>建設費（国庫補助あり、百万円）</t>
  </si>
  <si>
    <t>建設費（国庫補助あり、百万円）</t>
  </si>
  <si>
    <t>建設費
耐用年数</t>
  </si>
  <si>
    <t>　耐用年数(年)</t>
  </si>
  <si>
    <t>建設費(百万円)</t>
  </si>
  <si>
    <t>バイオソリッド利活用基本計画策定マニュアル</t>
  </si>
  <si>
    <t>　耐用年数(年)</t>
  </si>
  <si>
    <t>土木・建築(百万円)</t>
  </si>
  <si>
    <t>下水道におけるリン資源化の手引き</t>
  </si>
  <si>
    <t>年間焼却灰量(t-Ash/年)</t>
  </si>
  <si>
    <t>年間焼却灰量(t-Ash/年)</t>
  </si>
  <si>
    <t>下水処理場へのバイオマス（生ごみ等）受け入れの手引き</t>
  </si>
  <si>
    <t>貯留容量(m3)</t>
  </si>
  <si>
    <t>貯留容量(m3)</t>
  </si>
  <si>
    <t>濃度1% 換算汚泥量 m3/日 or 消化汚泥量 m3/日</t>
  </si>
  <si>
    <t>エネルギー化</t>
  </si>
  <si>
    <t>資源化</t>
  </si>
  <si>
    <t>事業連携</t>
  </si>
  <si>
    <t>下水汚泥エネルギー化技術ガイドライン(案)</t>
  </si>
  <si>
    <t>施設規模(Nm3/h)</t>
  </si>
  <si>
    <t>建設費(百万円)</t>
  </si>
  <si>
    <t>施設規模(Nm3/h)</t>
  </si>
  <si>
    <t>　耐用年数(年)</t>
  </si>
  <si>
    <t>日最大下水処理量(千m3/日)</t>
  </si>
  <si>
    <t>分類</t>
  </si>
  <si>
    <t>50年</t>
  </si>
  <si>
    <t>管理棟、ポンプ場施設、水処理施設、管路施設</t>
  </si>
  <si>
    <t>躯体</t>
  </si>
  <si>
    <t>45年</t>
  </si>
  <si>
    <t>機械設備</t>
  </si>
  <si>
    <t>沈砂池設備</t>
  </si>
  <si>
    <t>汚水</t>
  </si>
  <si>
    <t>雨水</t>
  </si>
  <si>
    <t>ポンプ設備</t>
  </si>
  <si>
    <t>水処理設備(反応タンク設備)</t>
  </si>
  <si>
    <t>送風機、電動機</t>
  </si>
  <si>
    <t>汚泥処理設備</t>
  </si>
  <si>
    <t>濃縮設備</t>
  </si>
  <si>
    <t>消化タンク設備</t>
  </si>
  <si>
    <t>脱水設備</t>
  </si>
  <si>
    <t>乾燥設備</t>
  </si>
  <si>
    <t>8年</t>
  </si>
  <si>
    <t>焼却・溶融設備</t>
  </si>
  <si>
    <t>10年</t>
  </si>
  <si>
    <t>コンポスト設備</t>
  </si>
  <si>
    <t>電気設備</t>
  </si>
  <si>
    <t>電気計装設備</t>
  </si>
  <si>
    <t>特高受変電設備</t>
  </si>
  <si>
    <t>自家発電設備</t>
  </si>
  <si>
    <t>計測設備</t>
  </si>
  <si>
    <t>監視制御設備</t>
  </si>
  <si>
    <t>適正な維持管理が行われてきたことを前提とし下表に定める項目について年数を経過していることが交付金対象となる。</t>
  </si>
  <si>
    <t>年数</t>
  </si>
  <si>
    <t>引用：下水道事業の手引き　平成２５年版</t>
  </si>
  <si>
    <t>引用：下水処理場へのバイオマス(生ごみ等)受け入れマニュアル　2011年3月</t>
  </si>
  <si>
    <t>土木・建築(百万円)</t>
  </si>
  <si>
    <t>　耐用年数(年)</t>
  </si>
  <si>
    <t>建設費(百万円)</t>
  </si>
  <si>
    <t>濃度1% 換算汚泥量 m3/日</t>
  </si>
  <si>
    <t>濃度1% 換算汚泥量 m3/日 or 消化汚泥量 m3/日</t>
  </si>
  <si>
    <t>バイオソリッド利活用基本計画策定マニュアル</t>
  </si>
  <si>
    <t>日平均下水処理量(千m3/日)</t>
  </si>
  <si>
    <t>下水道におけるリン資源化の手引き</t>
  </si>
  <si>
    <t>し尿処理量(kl/日)</t>
  </si>
  <si>
    <t>電気設備</t>
  </si>
  <si>
    <t>土木・建築</t>
  </si>
  <si>
    <t>し尿処理量(kl/日)</t>
  </si>
  <si>
    <t>消費電力量(MWh/年)</t>
  </si>
  <si>
    <t>補修費(百万円/年)</t>
  </si>
  <si>
    <t>下水処理場へのバイオマス（生ごみ等）受け入れの手引き</t>
  </si>
  <si>
    <t>機械設備</t>
  </si>
  <si>
    <r>
      <t>維持管理費(百万円</t>
    </r>
    <r>
      <rPr>
        <sz val="11"/>
        <color indexed="8"/>
        <rFont val="ＭＳ 明朝"/>
        <family val="1"/>
      </rPr>
      <t>)</t>
    </r>
  </si>
  <si>
    <r>
      <t>LCCO</t>
    </r>
    <r>
      <rPr>
        <vertAlign val="subscript"/>
        <sz val="11"/>
        <color indexed="8"/>
        <rFont val="ＭＳ 明朝"/>
        <family val="1"/>
      </rPr>
      <t>2</t>
    </r>
  </si>
  <si>
    <r>
      <t>電気(kgCO</t>
    </r>
    <r>
      <rPr>
        <vertAlign val="subscript"/>
        <sz val="11"/>
        <color indexed="8"/>
        <rFont val="ＭＳ 明朝"/>
        <family val="1"/>
      </rPr>
      <t>2</t>
    </r>
    <r>
      <rPr>
        <sz val="11"/>
        <color indexed="8"/>
        <rFont val="ＭＳ 明朝"/>
        <family val="1"/>
      </rPr>
      <t>/kwh)</t>
    </r>
  </si>
  <si>
    <r>
      <t>Ａ重油(kgCO</t>
    </r>
    <r>
      <rPr>
        <vertAlign val="subscript"/>
        <sz val="11"/>
        <color indexed="8"/>
        <rFont val="ＭＳ 明朝"/>
        <family val="1"/>
      </rPr>
      <t>2</t>
    </r>
    <r>
      <rPr>
        <sz val="11"/>
        <color indexed="8"/>
        <rFont val="ＭＳ 明朝"/>
        <family val="1"/>
      </rPr>
      <t>/L)</t>
    </r>
  </si>
  <si>
    <r>
      <t>排ガスN</t>
    </r>
    <r>
      <rPr>
        <vertAlign val="subscript"/>
        <sz val="11"/>
        <color indexed="8"/>
        <rFont val="ＭＳ 明朝"/>
        <family val="1"/>
      </rPr>
      <t>2</t>
    </r>
    <r>
      <rPr>
        <sz val="11"/>
        <color indexed="8"/>
        <rFont val="ＭＳ 明朝"/>
        <family val="1"/>
      </rPr>
      <t>O(kgCO</t>
    </r>
    <r>
      <rPr>
        <vertAlign val="subscript"/>
        <sz val="11"/>
        <color indexed="8"/>
        <rFont val="ＭＳ 明朝"/>
        <family val="1"/>
      </rPr>
      <t>2</t>
    </r>
    <r>
      <rPr>
        <sz val="11"/>
        <color indexed="8"/>
        <rFont val="ＭＳ 明朝"/>
        <family val="1"/>
      </rPr>
      <t>/kgN</t>
    </r>
    <r>
      <rPr>
        <vertAlign val="subscript"/>
        <sz val="11"/>
        <color indexed="8"/>
        <rFont val="ＭＳ 明朝"/>
        <family val="1"/>
      </rPr>
      <t>2</t>
    </r>
    <r>
      <rPr>
        <sz val="11"/>
        <color indexed="8"/>
        <rFont val="ＭＳ 明朝"/>
        <family val="1"/>
      </rPr>
      <t>O)</t>
    </r>
  </si>
  <si>
    <r>
      <t>バイオガス発電(kgCO</t>
    </r>
    <r>
      <rPr>
        <vertAlign val="subscript"/>
        <sz val="11"/>
        <color indexed="8"/>
        <rFont val="ＭＳ 明朝"/>
        <family val="1"/>
      </rPr>
      <t>2</t>
    </r>
    <r>
      <rPr>
        <sz val="11"/>
        <color indexed="8"/>
        <rFont val="ＭＳ 明朝"/>
        <family val="1"/>
      </rPr>
      <t>/kwh)</t>
    </r>
  </si>
  <si>
    <r>
      <t>消化ガスの都市ガス利用
(kgCO</t>
    </r>
    <r>
      <rPr>
        <vertAlign val="subscript"/>
        <sz val="11"/>
        <color indexed="8"/>
        <rFont val="ＭＳ 明朝"/>
        <family val="1"/>
      </rPr>
      <t>2</t>
    </r>
    <r>
      <rPr>
        <sz val="11"/>
        <color indexed="8"/>
        <rFont val="ＭＳ 明朝"/>
        <family val="1"/>
      </rPr>
      <t>/MJ)</t>
    </r>
  </si>
  <si>
    <r>
      <t>固形燃料(kgCO</t>
    </r>
    <r>
      <rPr>
        <vertAlign val="subscript"/>
        <sz val="11"/>
        <color indexed="8"/>
        <rFont val="ＭＳ 明朝"/>
        <family val="1"/>
      </rPr>
      <t>2</t>
    </r>
    <r>
      <rPr>
        <sz val="11"/>
        <color indexed="8"/>
        <rFont val="ＭＳ 明朝"/>
        <family val="1"/>
      </rPr>
      <t>/MJ)</t>
    </r>
  </si>
  <si>
    <r>
      <t>排ガス(kgN</t>
    </r>
    <r>
      <rPr>
        <vertAlign val="subscript"/>
        <sz val="11"/>
        <color indexed="8"/>
        <rFont val="ＭＳ 明朝"/>
        <family val="1"/>
      </rPr>
      <t>2</t>
    </r>
    <r>
      <rPr>
        <sz val="11"/>
        <color indexed="8"/>
        <rFont val="ＭＳ 明朝"/>
        <family val="1"/>
      </rPr>
      <t>O/年)</t>
    </r>
  </si>
  <si>
    <r>
      <t>排ガス(kgN</t>
    </r>
    <r>
      <rPr>
        <b/>
        <vertAlign val="subscript"/>
        <sz val="11"/>
        <color indexed="8"/>
        <rFont val="ＭＳ 明朝"/>
        <family val="1"/>
      </rPr>
      <t>2</t>
    </r>
    <r>
      <rPr>
        <b/>
        <sz val="11"/>
        <color indexed="8"/>
        <rFont val="ＭＳ 明朝"/>
        <family val="1"/>
      </rPr>
      <t>O/年)</t>
    </r>
  </si>
  <si>
    <t>消費電力量(千kwh/年)</t>
  </si>
  <si>
    <t xml:space="preserve">単価(円/t)
</t>
  </si>
  <si>
    <t>Ａ．現況施設の改築・更新</t>
  </si>
  <si>
    <t>Ｂ．新技術の導入</t>
  </si>
  <si>
    <t>検討ケースＢ</t>
  </si>
  <si>
    <t>検討ケースＣ</t>
  </si>
  <si>
    <t>建設費年価（国庫補助控除）＋維持管理費</t>
  </si>
  <si>
    <t>建設費年価
（国庫補助控除、百万円/年）</t>
  </si>
  <si>
    <t>建設費年価
（国庫補助控除、百万円/年）</t>
  </si>
  <si>
    <t>建設費年価（国庫補助控除）</t>
  </si>
  <si>
    <t>消費電力量(千kwh/年)</t>
  </si>
  <si>
    <t>検討ケースＡ</t>
  </si>
  <si>
    <t>燃料(A重油)(kL/年)</t>
  </si>
  <si>
    <t>排ガス(kgN2O/年)</t>
  </si>
  <si>
    <t>バイオガス発電(千kwh/年)</t>
  </si>
  <si>
    <t>都市ガス利用(千MJ/年)</t>
  </si>
  <si>
    <t>固形燃料(千MJ/年)</t>
  </si>
  <si>
    <t>検討ケースＡ</t>
  </si>
  <si>
    <t>土木・建築(百万円)</t>
  </si>
  <si>
    <t>●耐用年数</t>
  </si>
  <si>
    <t>●各種諸元</t>
  </si>
  <si>
    <t>ＧＨＧ排出削減量</t>
  </si>
  <si>
    <t>●第３章　GHG排出削減量</t>
  </si>
  <si>
    <t>●第３章　省エネ効果集計</t>
  </si>
  <si>
    <t>印刷オプション</t>
  </si>
  <si>
    <t>設備(百万円)</t>
  </si>
  <si>
    <t>脱水</t>
  </si>
  <si>
    <t>処分委託費(百万円/年)</t>
  </si>
  <si>
    <r>
      <t>脱水汚泥量(</t>
    </r>
    <r>
      <rPr>
        <sz val="11"/>
        <color indexed="8"/>
        <rFont val="ＭＳ 明朝"/>
        <family val="1"/>
      </rPr>
      <t>t</t>
    </r>
    <r>
      <rPr>
        <sz val="11"/>
        <color indexed="8"/>
        <rFont val="ＭＳ 明朝"/>
        <family val="1"/>
      </rPr>
      <t>/年</t>
    </r>
    <r>
      <rPr>
        <sz val="11"/>
        <color indexed="8"/>
        <rFont val="ＭＳ 明朝"/>
        <family val="1"/>
      </rPr>
      <t>)</t>
    </r>
  </si>
  <si>
    <t>処分委託費
(百万円/年)</t>
  </si>
  <si>
    <t>脱水汚泥量(t/年)</t>
  </si>
  <si>
    <r>
      <t>焼却灰量(</t>
    </r>
    <r>
      <rPr>
        <sz val="11"/>
        <color indexed="8"/>
        <rFont val="ＭＳ 明朝"/>
        <family val="1"/>
      </rPr>
      <t>t/年)</t>
    </r>
  </si>
  <si>
    <t>焼却灰量(t/年)</t>
  </si>
  <si>
    <t>濃縮汚泥重量</t>
  </si>
  <si>
    <t>脱水汚泥重量</t>
  </si>
  <si>
    <t>固形物重量</t>
  </si>
  <si>
    <t>強熱減量重量</t>
  </si>
  <si>
    <t>t</t>
  </si>
  <si>
    <t>wet-t</t>
  </si>
  <si>
    <t>ds-t</t>
  </si>
  <si>
    <t>vs-t</t>
  </si>
  <si>
    <t>概要</t>
  </si>
  <si>
    <t>濃縮プロセスを経た汚泥の重量</t>
  </si>
  <si>
    <t>脱水プロセスを経た汚泥の重量</t>
  </si>
  <si>
    <t>脱水汚泥中に含まれる水分を除いた固形物の重量</t>
  </si>
  <si>
    <t>含水率</t>
  </si>
  <si>
    <t>95%程度</t>
  </si>
  <si>
    <t>80%程度</t>
  </si>
  <si>
    <t>汚泥固形物中に含まれる有機物の重量(無機分を除く)
固形物重量の80%程度</t>
  </si>
  <si>
    <t>倍率
(固形物を1とした場合)</t>
  </si>
  <si>
    <t>汚泥の重量比の設定</t>
  </si>
  <si>
    <t>基本諸元入力(着色部入力)</t>
  </si>
  <si>
    <t>換算係数(着色部自由設定可)</t>
  </si>
  <si>
    <t>ツール入力目安値</t>
  </si>
  <si>
    <t>項目</t>
  </si>
  <si>
    <t>単位</t>
  </si>
  <si>
    <t>入力</t>
  </si>
  <si>
    <t>備考</t>
  </si>
  <si>
    <t>設定値</t>
  </si>
  <si>
    <t>固形燃料</t>
  </si>
  <si>
    <t>脱水・消化施設</t>
  </si>
  <si>
    <t>日最大処理水量</t>
  </si>
  <si>
    <r>
      <t>m</t>
    </r>
    <r>
      <rPr>
        <vertAlign val="superscript"/>
        <sz val="11"/>
        <color indexed="8"/>
        <rFont val="ＭＳ Ｐゴシック"/>
        <family val="3"/>
      </rPr>
      <t>3</t>
    </r>
    <r>
      <rPr>
        <sz val="10"/>
        <color theme="1"/>
        <rFont val="ＭＳ 明朝"/>
        <family val="1"/>
      </rPr>
      <t>/日</t>
    </r>
  </si>
  <si>
    <t>ユーザ入力</t>
  </si>
  <si>
    <t>算出項目</t>
  </si>
  <si>
    <t>入力項目</t>
  </si>
  <si>
    <t>入力値</t>
  </si>
  <si>
    <t>年間処理水量</t>
  </si>
  <si>
    <r>
      <t>m</t>
    </r>
    <r>
      <rPr>
        <vertAlign val="superscript"/>
        <sz val="11"/>
        <color indexed="8"/>
        <rFont val="ＭＳ Ｐゴシック"/>
        <family val="3"/>
      </rPr>
      <t>3</t>
    </r>
    <r>
      <rPr>
        <sz val="10"/>
        <color theme="1"/>
        <rFont val="ＭＳ 明朝"/>
        <family val="1"/>
      </rPr>
      <t>/年</t>
    </r>
  </si>
  <si>
    <t>－</t>
  </si>
  <si>
    <t>建設費</t>
  </si>
  <si>
    <t xml:space="preserve">脱水汚泥 </t>
  </si>
  <si>
    <t>t-wet/日</t>
  </si>
  <si>
    <t>固形物濃度</t>
  </si>
  <si>
    <t>mg/l</t>
  </si>
  <si>
    <t>－</t>
  </si>
  <si>
    <t>維持管理費</t>
  </si>
  <si>
    <t>濃度1% 換算汚泥量</t>
  </si>
  <si>
    <r>
      <t xml:space="preserve"> m</t>
    </r>
    <r>
      <rPr>
        <vertAlign val="superscript"/>
        <sz val="11"/>
        <color indexed="8"/>
        <rFont val="ＭＳ Ｐゴシック"/>
        <family val="3"/>
      </rPr>
      <t>3</t>
    </r>
    <r>
      <rPr>
        <sz val="10"/>
        <color theme="1"/>
        <rFont val="ＭＳ 明朝"/>
        <family val="1"/>
      </rPr>
      <t>/日</t>
    </r>
  </si>
  <si>
    <t>除去率</t>
  </si>
  <si>
    <t>省エネルギー</t>
  </si>
  <si>
    <t>乾燥汚泥量</t>
  </si>
  <si>
    <t>固形物放流水質</t>
  </si>
  <si>
    <t>ＧＨＧ削減</t>
  </si>
  <si>
    <t>ds-t/日</t>
  </si>
  <si>
    <t>焼却施設</t>
  </si>
  <si>
    <t>固形物除去量</t>
  </si>
  <si>
    <t>t-ds/年</t>
  </si>
  <si>
    <t>計算値</t>
  </si>
  <si>
    <t>施設規模</t>
  </si>
  <si>
    <t>t-wet/日</t>
  </si>
  <si>
    <t>濃縮汚泥</t>
  </si>
  <si>
    <t>年間発生固形物量</t>
  </si>
  <si>
    <t>ｔ-ds/年</t>
  </si>
  <si>
    <t>計算値</t>
  </si>
  <si>
    <t>年間発生濃縮汚泥量</t>
  </si>
  <si>
    <t>m3/年</t>
  </si>
  <si>
    <t>リン回収(MAP,ＨＡＰ)</t>
  </si>
  <si>
    <t>◎消化を行わない場合</t>
  </si>
  <si>
    <t>脱水汚泥
（未消化）</t>
  </si>
  <si>
    <t>年間発生脱水汚泥量</t>
  </si>
  <si>
    <t>t-wet/年</t>
  </si>
  <si>
    <t>含水率</t>
  </si>
  <si>
    <t>日最大下水処理量</t>
  </si>
  <si>
    <r>
      <t>千m</t>
    </r>
    <r>
      <rPr>
        <vertAlign val="superscript"/>
        <sz val="11"/>
        <color indexed="8"/>
        <rFont val="ＭＳ Ｐゴシック"/>
        <family val="3"/>
      </rPr>
      <t>3</t>
    </r>
    <r>
      <rPr>
        <sz val="10"/>
        <color theme="1"/>
        <rFont val="ＭＳ 明朝"/>
        <family val="1"/>
      </rPr>
      <t>/日</t>
    </r>
  </si>
  <si>
    <t>日発生脱水汚泥量</t>
  </si>
  <si>
    <t>固形物回収率</t>
  </si>
  <si>
    <t>日最大下水処理量</t>
  </si>
  <si>
    <r>
      <t>千m</t>
    </r>
    <r>
      <rPr>
        <vertAlign val="superscript"/>
        <sz val="11"/>
        <color indexed="8"/>
        <rFont val="ＭＳ Ｐゴシック"/>
        <family val="3"/>
      </rPr>
      <t>3</t>
    </r>
    <r>
      <rPr>
        <sz val="10"/>
        <color theme="1"/>
        <rFont val="ＭＳ 明朝"/>
        <family val="1"/>
      </rPr>
      <t>/日</t>
    </r>
  </si>
  <si>
    <t>乾燥汚泥
（未消化）</t>
  </si>
  <si>
    <t>年間発生乾燥汚泥量</t>
  </si>
  <si>
    <t>t/年</t>
  </si>
  <si>
    <t>リン回収(灰アルカリ抽出、部分還元融解)</t>
  </si>
  <si>
    <t>日発生乾燥汚泥量</t>
  </si>
  <si>
    <t>t/日</t>
  </si>
  <si>
    <t>年間焼却灰量</t>
  </si>
  <si>
    <t>t-Ash/年</t>
  </si>
  <si>
    <t>焼却灰
（未消化）</t>
  </si>
  <si>
    <t>年間発生焼却灰量</t>
  </si>
  <si>
    <t>有機物割合</t>
  </si>
  <si>
    <t>日当たり発生焼却灰量</t>
  </si>
  <si>
    <t>t-Ash/日</t>
  </si>
  <si>
    <t>－</t>
  </si>
  <si>
    <t>－</t>
  </si>
  <si>
    <t>濃度1% 換算汚泥量</t>
  </si>
  <si>
    <r>
      <t xml:space="preserve"> m</t>
    </r>
    <r>
      <rPr>
        <vertAlign val="superscript"/>
        <sz val="11"/>
        <color indexed="8"/>
        <rFont val="ＭＳ Ｐゴシック"/>
        <family val="3"/>
      </rPr>
      <t>3</t>
    </r>
    <r>
      <rPr>
        <sz val="10"/>
        <color theme="1"/>
        <rFont val="ＭＳ 明朝"/>
        <family val="1"/>
      </rPr>
      <t>/日</t>
    </r>
  </si>
  <si>
    <t>mg/l</t>
  </si>
  <si>
    <t>－</t>
  </si>
  <si>
    <t>脱水汚泥</t>
  </si>
  <si>
    <t>t-wet/日</t>
  </si>
  <si>
    <t>％</t>
  </si>
  <si>
    <t>ds-t/日</t>
  </si>
  <si>
    <t>－</t>
  </si>
  <si>
    <t>t-Ash/年</t>
  </si>
  <si>
    <t>年間焼却灰量</t>
  </si>
  <si>
    <t>濃度1% 換算汚泥量</t>
  </si>
  <si>
    <r>
      <t xml:space="preserve"> m</t>
    </r>
    <r>
      <rPr>
        <vertAlign val="superscript"/>
        <sz val="11"/>
        <color indexed="8"/>
        <rFont val="ＭＳ Ｐゴシック"/>
        <family val="3"/>
      </rPr>
      <t>3</t>
    </r>
    <r>
      <rPr>
        <sz val="10"/>
        <color theme="1"/>
        <rFont val="ＭＳ 明朝"/>
        <family val="1"/>
      </rPr>
      <t>/日</t>
    </r>
  </si>
  <si>
    <t>％</t>
  </si>
  <si>
    <t>mg/l</t>
  </si>
  <si>
    <t>－</t>
  </si>
  <si>
    <t>ds-t/日</t>
  </si>
  <si>
    <t>－</t>
  </si>
  <si>
    <t>バイオガス発電(消化槽除く)</t>
  </si>
  <si>
    <t>年間発生濃縮汚泥量</t>
  </si>
  <si>
    <t>m3/年</t>
  </si>
  <si>
    <t>総発電施設規模</t>
  </si>
  <si>
    <t>kw</t>
  </si>
  <si>
    <t>総発電施設規模</t>
  </si>
  <si>
    <t>kw</t>
  </si>
  <si>
    <t>リン回収(MAP,HAP)</t>
  </si>
  <si>
    <t>◎消化を行う場合</t>
  </si>
  <si>
    <t>ds-t/日</t>
  </si>
  <si>
    <t>年間発生消化ガス量</t>
  </si>
  <si>
    <r>
      <t>Nm</t>
    </r>
    <r>
      <rPr>
        <vertAlign val="superscript"/>
        <sz val="11"/>
        <color indexed="8"/>
        <rFont val="ＭＳ Ｐゴシック"/>
        <family val="3"/>
      </rPr>
      <t>3</t>
    </r>
    <r>
      <rPr>
        <sz val="10"/>
        <color theme="1"/>
        <rFont val="ＭＳ 明朝"/>
        <family val="1"/>
      </rPr>
      <t>/年</t>
    </r>
  </si>
  <si>
    <t>有機物割合</t>
  </si>
  <si>
    <t>ds-t/日</t>
  </si>
  <si>
    <t>日最大下水処理量</t>
  </si>
  <si>
    <r>
      <t>千m</t>
    </r>
    <r>
      <rPr>
        <vertAlign val="superscript"/>
        <sz val="11"/>
        <color indexed="8"/>
        <rFont val="ＭＳ Ｐゴシック"/>
        <family val="3"/>
      </rPr>
      <t>3</t>
    </r>
    <r>
      <rPr>
        <sz val="10"/>
        <color theme="1"/>
        <rFont val="ＭＳ 明朝"/>
        <family val="1"/>
      </rPr>
      <t>/日</t>
    </r>
  </si>
  <si>
    <t>年間発生メタンガス量</t>
  </si>
  <si>
    <r>
      <t>汚泥有機物量当たりのガス発生量(Nm</t>
    </r>
    <r>
      <rPr>
        <vertAlign val="superscript"/>
        <sz val="11"/>
        <rFont val="ＭＳ Ｐゴシック"/>
        <family val="3"/>
      </rPr>
      <t>3</t>
    </r>
    <r>
      <rPr>
        <sz val="11"/>
        <rFont val="ＭＳ Ｐゴシック"/>
        <family val="3"/>
      </rPr>
      <t>/t-VS)</t>
    </r>
  </si>
  <si>
    <t>日最大下水処理量</t>
  </si>
  <si>
    <r>
      <t>千m</t>
    </r>
    <r>
      <rPr>
        <vertAlign val="superscript"/>
        <sz val="11"/>
        <color indexed="8"/>
        <rFont val="ＭＳ Ｐゴシック"/>
        <family val="3"/>
      </rPr>
      <t>3</t>
    </r>
    <r>
      <rPr>
        <sz val="10"/>
        <color theme="1"/>
        <rFont val="ＭＳ 明朝"/>
        <family val="1"/>
      </rPr>
      <t>/日</t>
    </r>
  </si>
  <si>
    <t>時間当たりメタンガス量</t>
  </si>
  <si>
    <r>
      <t>Nm</t>
    </r>
    <r>
      <rPr>
        <vertAlign val="superscript"/>
        <sz val="11"/>
        <color indexed="8"/>
        <rFont val="ＭＳ Ｐゴシック"/>
        <family val="3"/>
      </rPr>
      <t>3</t>
    </r>
    <r>
      <rPr>
        <sz val="10"/>
        <color theme="1"/>
        <rFont val="ＭＳ 明朝"/>
        <family val="1"/>
      </rPr>
      <t>/ｈ</t>
    </r>
  </si>
  <si>
    <t>消化ガス中のメタン割合</t>
  </si>
  <si>
    <t>自動車燃料用ガス</t>
  </si>
  <si>
    <t>メタンガスの発熱量</t>
  </si>
  <si>
    <t>MJ/年</t>
  </si>
  <si>
    <r>
      <t>発熱効率(MJ/Ｎm</t>
    </r>
    <r>
      <rPr>
        <vertAlign val="superscript"/>
        <sz val="11"/>
        <color indexed="8"/>
        <rFont val="ＭＳ Ｐゴシック"/>
        <family val="3"/>
      </rPr>
      <t>3</t>
    </r>
    <r>
      <rPr>
        <sz val="11"/>
        <color indexed="8"/>
        <rFont val="ＭＳ Ｐゴシック"/>
        <family val="3"/>
      </rPr>
      <t>）</t>
    </r>
  </si>
  <si>
    <t>施設規模</t>
  </si>
  <si>
    <r>
      <t>Nm</t>
    </r>
    <r>
      <rPr>
        <vertAlign val="superscript"/>
        <sz val="11"/>
        <color indexed="8"/>
        <rFont val="ＭＳ Ｐゴシック"/>
        <family val="3"/>
      </rPr>
      <t>3</t>
    </r>
    <r>
      <rPr>
        <sz val="10"/>
        <color theme="1"/>
        <rFont val="ＭＳ 明朝"/>
        <family val="1"/>
      </rPr>
      <t>/h</t>
    </r>
  </si>
  <si>
    <t>年間消化ガス発電量</t>
  </si>
  <si>
    <t>kwh</t>
  </si>
  <si>
    <t>発電効率</t>
  </si>
  <si>
    <t>年間焼却灰量</t>
  </si>
  <si>
    <t>t-Ash/年</t>
  </si>
  <si>
    <t>１日当たり消化ガス発電量</t>
  </si>
  <si>
    <t>kwh</t>
  </si>
  <si>
    <t>－</t>
  </si>
  <si>
    <t>ds-t/日</t>
  </si>
  <si>
    <t>年間焼却灰量</t>
  </si>
  <si>
    <t>t-Ash/年</t>
  </si>
  <si>
    <t>24時間運転とした場合</t>
  </si>
  <si>
    <t>kwh</t>
  </si>
  <si>
    <t>消化汚泥</t>
  </si>
  <si>
    <t>年間発生消化汚泥固形物量</t>
  </si>
  <si>
    <t xml:space="preserve"> t-ds/年</t>
  </si>
  <si>
    <t>VS分解率</t>
  </si>
  <si>
    <t>都市ガス供給・導管注入</t>
  </si>
  <si>
    <t>日発生消化汚泥固形物量</t>
  </si>
  <si>
    <t xml:space="preserve"> t-ds/日</t>
  </si>
  <si>
    <t>脱水汚泥
（消化）</t>
  </si>
  <si>
    <t>施設規模</t>
  </si>
  <si>
    <r>
      <t>Nm</t>
    </r>
    <r>
      <rPr>
        <vertAlign val="superscript"/>
        <sz val="11"/>
        <color indexed="8"/>
        <rFont val="ＭＳ Ｐゴシック"/>
        <family val="3"/>
      </rPr>
      <t>3</t>
    </r>
    <r>
      <rPr>
        <sz val="10"/>
        <color theme="1"/>
        <rFont val="ＭＳ 明朝"/>
        <family val="1"/>
      </rPr>
      <t>/h</t>
    </r>
  </si>
  <si>
    <t>ds-t/日</t>
  </si>
  <si>
    <t>ds-t/日</t>
  </si>
  <si>
    <t>乾燥汚泥
（消化）</t>
  </si>
  <si>
    <t>焼却灰
（消化）</t>
  </si>
  <si>
    <r>
      <t xml:space="preserve"> m</t>
    </r>
    <r>
      <rPr>
        <vertAlign val="superscript"/>
        <sz val="11"/>
        <color indexed="8"/>
        <rFont val="ＭＳ Ｐゴシック"/>
        <family val="3"/>
      </rPr>
      <t>3</t>
    </r>
    <r>
      <rPr>
        <sz val="10"/>
        <color theme="1"/>
        <rFont val="ＭＳ 明朝"/>
        <family val="1"/>
      </rPr>
      <t>/日</t>
    </r>
  </si>
  <si>
    <t>建設費年価（国庫補助控除）+ 
維持管理費（百万円/年）</t>
  </si>
  <si>
    <t>建設費年価（国庫補助控除）+
維持管理費（百万円/年）</t>
  </si>
  <si>
    <t>ds-t/日</t>
  </si>
  <si>
    <t>　耐用年数(年)</t>
  </si>
  <si>
    <t>総発電施設規模(kw)</t>
  </si>
  <si>
    <t>土木・建築(百万円)</t>
  </si>
  <si>
    <t>下水汚泥エネルギー化技術ガイドライン(案)</t>
  </si>
  <si>
    <t>　耐用年数(年)</t>
  </si>
  <si>
    <t>総発電施設規模(kw)</t>
  </si>
  <si>
    <t>土木・建築(百万円)</t>
  </si>
  <si>
    <t>設備(百万円)</t>
  </si>
  <si>
    <t>総発電施設規模(kw)</t>
  </si>
  <si>
    <t>評価項目</t>
  </si>
  <si>
    <t>新技術の導入</t>
  </si>
  <si>
    <t>①</t>
  </si>
  <si>
    <t>②</t>
  </si>
  <si>
    <t>③</t>
  </si>
  <si>
    <t>経済性</t>
  </si>
  <si>
    <t>④</t>
  </si>
  <si>
    <t>安全性（防災面）</t>
  </si>
  <si>
    <t>計</t>
  </si>
  <si>
    <t>下水汚泥の資源・エネルギー化技術に関する概略検討の手引き(案)
検討補助ツール</t>
  </si>
  <si>
    <t>候補技術のチェック数</t>
  </si>
  <si>
    <t>※赤字はチェック数が最多の技術</t>
  </si>
  <si>
    <t>候補技術</t>
  </si>
  <si>
    <t>チェック数</t>
  </si>
  <si>
    <t>建設費(百万円)</t>
  </si>
  <si>
    <r>
      <t>ツール入力値補助（</t>
    </r>
    <r>
      <rPr>
        <sz val="24"/>
        <color indexed="10"/>
        <rFont val="HG丸ｺﾞｼｯｸM-PRO"/>
        <family val="3"/>
      </rPr>
      <t>消化を行う場合</t>
    </r>
    <r>
      <rPr>
        <sz val="24"/>
        <rFont val="HG丸ｺﾞｼｯｸM-PRO"/>
        <family val="3"/>
      </rPr>
      <t>）</t>
    </r>
  </si>
  <si>
    <r>
      <t>ツール入力値補助（</t>
    </r>
    <r>
      <rPr>
        <sz val="24"/>
        <color indexed="48"/>
        <rFont val="HG丸ｺﾞｼｯｸM-PRO"/>
        <family val="3"/>
      </rPr>
      <t>消化を行わない場合</t>
    </r>
    <r>
      <rPr>
        <sz val="24"/>
        <rFont val="HG丸ｺﾞｼｯｸM-PRO"/>
        <family val="3"/>
      </rPr>
      <t>）</t>
    </r>
  </si>
  <si>
    <t>施設規模(t/日)</t>
  </si>
  <si>
    <t>電気設備(百万円)</t>
  </si>
  <si>
    <t>施設規模(t/日)</t>
  </si>
  <si>
    <t>焼却</t>
  </si>
  <si>
    <t>土木・建築(百万円)</t>
  </si>
  <si>
    <t>　耐用年数(年)</t>
  </si>
  <si>
    <t>機械設備(百万円)</t>
  </si>
  <si>
    <t>濃度1% 換算汚泥量 m3/日</t>
  </si>
  <si>
    <t>固形燃料化(消化なし)</t>
  </si>
  <si>
    <t>ＳＴＥＰ１：基本項目チェック</t>
  </si>
  <si>
    <t>ＳＴＥＰ２：候補となる導入技術のチェック</t>
  </si>
  <si>
    <t>ＳＴＥＰ３：利用可能性確認</t>
  </si>
  <si>
    <t>↑
確認した内容を入力</t>
  </si>
  <si>
    <t>平成26年　9月</t>
  </si>
  <si>
    <t>下水汚泥エネルギー化技術ガイドライン(案)では、「消化＋固形燃料化」を行う場合、消化ガスは固形燃料化設備に使用するとして費用関数を作成している。
そのため、「消化ガス発電またはガス管供給＋固形燃料化」を行うケースにおいては、熱エネルギー収支が成り立たない可能性がある。
上記は参考図として示しているが、本ツールにおいては、消化ガス利用技術と固形燃料化技術を同時に導入するケースは対象外としている。</t>
  </si>
  <si>
    <t>※</t>
  </si>
  <si>
    <t>参考</t>
  </si>
  <si>
    <t>　耐用年数(年)</t>
  </si>
  <si>
    <t>土木・建築(百万円)</t>
  </si>
  <si>
    <t>既存施設の改築・更新</t>
  </si>
  <si>
    <t>備考</t>
  </si>
  <si>
    <t>技術概要
（フロー図など）</t>
  </si>
  <si>
    <t>配点</t>
  </si>
  <si>
    <t>⑤</t>
  </si>
  <si>
    <t>⑥</t>
  </si>
  <si>
    <t>事業継続性</t>
  </si>
  <si>
    <t>維持管理性</t>
  </si>
  <si>
    <t>（その他）</t>
  </si>
  <si>
    <t>評価</t>
  </si>
  <si>
    <t>検討結果</t>
  </si>
  <si>
    <t>点数</t>
  </si>
  <si>
    <t>濃度1% 換算汚泥量 m3/日</t>
  </si>
  <si>
    <t>機械設備(百万円)</t>
  </si>
  <si>
    <t>濃度1% 換算汚泥量 m3/日 or 消化汚泥量 m3/日</t>
  </si>
  <si>
    <t>建設費(百万円)</t>
  </si>
  <si>
    <t>　耐用年数(年)</t>
  </si>
  <si>
    <t>濃度1% 換算汚泥量 m3/日</t>
  </si>
  <si>
    <t>土木・建築(百万円)</t>
  </si>
  <si>
    <t>濃度1% 換算汚泥量 m3/日 or 消化汚泥量 m3/日</t>
  </si>
  <si>
    <t>処理能力　脱水汚泥 t-wet/日</t>
  </si>
  <si>
    <t>処理能力　脱水汚泥 t-wet/日</t>
  </si>
  <si>
    <t>下水汚泥エネルギー化技術ガイドライン(案)</t>
  </si>
  <si>
    <t>固形燃料による燃料削減</t>
  </si>
  <si>
    <t>検討ケースＡ</t>
  </si>
  <si>
    <t>検討ケースＢ</t>
  </si>
  <si>
    <t>検討ケースＣ</t>
  </si>
  <si>
    <t>×</t>
  </si>
  <si>
    <t>○</t>
  </si>
  <si>
    <t>←技術の概要図やフロー図を貼り付けてください。</t>
  </si>
  <si>
    <t>←全体の評価結果を記載してください。</t>
  </si>
  <si>
    <t>このシートは自動入力とはしておりません。ご自身で導入効果を確認しつつ、評価結果を記載してください。</t>
  </si>
  <si>
    <t>焼却灰埋立地が2020年に容量オーバーにより使用不可能となるため、代替地を探す必要あり</t>
  </si>
  <si>
    <t>PFI方式採用により、製造した汚泥固形燃料は20年間近隣火力発電所で使用予定。</t>
  </si>
  <si>
    <t>汚泥固形燃料は長期保存等により、発熱・発火の可能性があるため、貯留方法に注意する必要あり</t>
  </si>
  <si>
    <t>特に問題なし。</t>
  </si>
  <si>
    <t>施設数が少なく維持管理が容易。</t>
  </si>
  <si>
    <t>導入実績の増加により、知見が蓄積されているため、維持管理性に問題なし。</t>
  </si>
  <si>
    <t>←各項目の評価結果（定量、定性）を記載して、得点（または○、×などの評価）を入力してください</t>
  </si>
  <si>
    <t>経済性・GHG排出量削減効果等重視される評価項目において、比較対象技術（汚泥固形燃料化技術）よりも劣るため、不適とする。</t>
  </si>
  <si>
    <t>評価項目のほぼ全てにおいて、従来技術の単純工神輿利も優位であるため、本技術を導入する。</t>
  </si>
  <si>
    <r>
      <t>60</t>
    </r>
    <r>
      <rPr>
        <sz val="10"/>
        <color theme="1"/>
        <rFont val="ＭＳ 明朝"/>
        <family val="1"/>
      </rPr>
      <t>7（百万円/年）</t>
    </r>
  </si>
  <si>
    <r>
      <t>47</t>
    </r>
    <r>
      <rPr>
        <sz val="10"/>
        <color theme="1"/>
        <rFont val="ＭＳ 明朝"/>
        <family val="1"/>
      </rPr>
      <t>7（百万円/年）</t>
    </r>
  </si>
  <si>
    <t>-1,090（t-CO2/年）</t>
  </si>
  <si>
    <t>11,527（t-CO2/年）</t>
  </si>
  <si>
    <t>比較結果（参考例）</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</si>
</sst>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0;[Red]\-#,##0.0"/>
    <numFmt numFmtId="179" formatCode="#,##0.000;[Red]\-#,##0.000"/>
    <numFmt numFmtId="180" formatCode="#,##0.00_ ;[Red]\-#,##0.00\ "/>
    <numFmt numFmtId="181" formatCode="0.0%"/>
    <numFmt numFmtId="182" formatCode="#,##0.0_ ;[Red]\-#,##0.0\ "/>
    <numFmt numFmtId="183" formatCode="#,##0.0000000000_ ;[Red]\-#,##0.0000000000\ "/>
    <numFmt numFmtId="184" formatCode="#,##0.000000000_ ;[Red]\-#,##0.000000000\ "/>
    <numFmt numFmtId="185" formatCode="#,##0.00000000_ ;[Red]\-#,##0.00000000\ "/>
    <numFmt numFmtId="186" formatCode="#,##0.0000000_ ;[Red]\-#,##0.0000000\ "/>
    <numFmt numFmtId="187" formatCode="#,##0.000000_ ;[Red]\-#,##0.000000\ "/>
    <numFmt numFmtId="188" formatCode="#,##0.00000_ ;[Red]\-#,##0.00000\ "/>
    <numFmt numFmtId="189" formatCode="#,##0.0000_ ;[Red]\-#,##0.0000\ "/>
    <numFmt numFmtId="190" formatCode="#,##0.000_ ;[Red]\-#,##0.000\ "/>
    <numFmt numFmtId="191" formatCode="#,##0.0"/>
    <numFmt numFmtId="192" formatCode="0_ "/>
    <numFmt numFmtId="193" formatCode="#,##0.0_ "/>
    <numFmt numFmtId="194" formatCode="0.0_ "/>
    <numFmt numFmtId="195" formatCode="#,##0.00_ "/>
    <numFmt numFmtId="196" formatCode="#,##0.000_ "/>
    <numFmt numFmtId="197" formatCode="#,##0_ "/>
    <numFmt numFmtId="198" formatCode="&quot;Yes&quot;;&quot;Yes&quot;;&quot;No&quot;"/>
    <numFmt numFmtId="199" formatCode="&quot;True&quot;;&quot;True&quot;;&quot;False&quot;"/>
    <numFmt numFmtId="200" formatCode="&quot;On&quot;;&quot;On&quot;;&quot;Off&quot;"/>
    <numFmt numFmtId="201" formatCode="[$€-2]\ #,##0.00_);[Red]\([$€-2]\ #,##0.00\)"/>
    <numFmt numFmtId="202" formatCode="#,##0_);[Red]\(#,##0\)"/>
    <numFmt numFmtId="203" formatCode="0_);[Red]\(0\)"/>
  </numFmts>
  <fonts count="111">
    <font>
      <sz val="10"/>
      <color theme="1"/>
      <name val="ＭＳ 明朝"/>
      <family val="1"/>
    </font>
    <font>
      <sz val="10"/>
      <color indexed="8"/>
      <name val="ＭＳ 明朝"/>
      <family val="1"/>
    </font>
    <font>
      <sz val="6"/>
      <name val="ＭＳ 明朝"/>
      <family val="1"/>
    </font>
    <font>
      <sz val="10"/>
      <color indexed="9"/>
      <name val="ＭＳ 明朝"/>
      <family val="1"/>
    </font>
    <font>
      <sz val="10"/>
      <color indexed="10"/>
      <name val="ＭＳ 明朝"/>
      <family val="1"/>
    </font>
    <font>
      <b/>
      <sz val="10"/>
      <color indexed="8"/>
      <name val="ＭＳ 明朝"/>
      <family val="1"/>
    </font>
    <font>
      <sz val="11"/>
      <color indexed="8"/>
      <name val="ＭＳ 明朝"/>
      <family val="1"/>
    </font>
    <font>
      <sz val="9"/>
      <color indexed="8"/>
      <name val="ＭＳ 明朝"/>
      <family val="1"/>
    </font>
    <font>
      <b/>
      <sz val="12"/>
      <color indexed="9"/>
      <name val="ＭＳ 明朝"/>
      <family val="1"/>
    </font>
    <font>
      <sz val="11"/>
      <color indexed="8"/>
      <name val="ＭＳ Ｐゴシック"/>
      <family val="3"/>
    </font>
    <font>
      <sz val="6"/>
      <name val="ＭＳ Ｐゴシック"/>
      <family val="3"/>
    </font>
    <font>
      <b/>
      <sz val="11"/>
      <color indexed="8"/>
      <name val="ＭＳ 明朝"/>
      <family val="1"/>
    </font>
    <font>
      <sz val="12"/>
      <color indexed="8"/>
      <name val="ＭＳ 明朝"/>
      <family val="1"/>
    </font>
    <font>
      <sz val="10"/>
      <color indexed="8"/>
      <name val="ＭＳ ゴシック"/>
      <family val="3"/>
    </font>
    <font>
      <u val="single"/>
      <sz val="10"/>
      <color indexed="12"/>
      <name val="ＭＳ 明朝"/>
      <family val="1"/>
    </font>
    <font>
      <u val="single"/>
      <sz val="10"/>
      <color indexed="36"/>
      <name val="ＭＳ 明朝"/>
      <family val="1"/>
    </font>
    <font>
      <sz val="10"/>
      <name val="ＭＳ 明朝"/>
      <family val="1"/>
    </font>
    <font>
      <sz val="11"/>
      <color indexed="10"/>
      <name val="ＭＳ 明朝"/>
      <family val="1"/>
    </font>
    <font>
      <u val="single"/>
      <sz val="10"/>
      <name val="ＭＳ 明朝"/>
      <family val="1"/>
    </font>
    <font>
      <sz val="11"/>
      <name val="ＭＳ 明朝"/>
      <family val="1"/>
    </font>
    <font>
      <b/>
      <sz val="10"/>
      <name val="ＭＳ 明朝"/>
      <family val="1"/>
    </font>
    <font>
      <b/>
      <u val="single"/>
      <sz val="10"/>
      <name val="ＭＳ 明朝"/>
      <family val="1"/>
    </font>
    <font>
      <b/>
      <sz val="12"/>
      <color indexed="8"/>
      <name val="ＭＳ 明朝"/>
      <family val="1"/>
    </font>
    <font>
      <sz val="11"/>
      <color indexed="9"/>
      <name val="ＭＳ 明朝"/>
      <family val="1"/>
    </font>
    <font>
      <b/>
      <u val="single"/>
      <sz val="10"/>
      <color indexed="8"/>
      <name val="ＭＳ 明朝"/>
      <family val="1"/>
    </font>
    <font>
      <b/>
      <sz val="11"/>
      <color indexed="9"/>
      <name val="ＭＳ 明朝"/>
      <family val="1"/>
    </font>
    <font>
      <vertAlign val="subscript"/>
      <sz val="11"/>
      <color indexed="8"/>
      <name val="ＭＳ 明朝"/>
      <family val="1"/>
    </font>
    <font>
      <vertAlign val="superscript"/>
      <sz val="10"/>
      <color indexed="8"/>
      <name val="ＭＳ 明朝"/>
      <family val="1"/>
    </font>
    <font>
      <b/>
      <sz val="11"/>
      <name val="ＭＳ 明朝"/>
      <family val="1"/>
    </font>
    <font>
      <sz val="11"/>
      <color indexed="56"/>
      <name val="ＭＳ 明朝"/>
      <family val="1"/>
    </font>
    <font>
      <b/>
      <vertAlign val="subscript"/>
      <sz val="11"/>
      <color indexed="8"/>
      <name val="ＭＳ 明朝"/>
      <family val="1"/>
    </font>
    <font>
      <vertAlign val="superscript"/>
      <sz val="11"/>
      <color indexed="8"/>
      <name val="ＭＳ Ｐゴシック"/>
      <family val="3"/>
    </font>
    <font>
      <sz val="11"/>
      <name val="ＭＳ Ｐゴシック"/>
      <family val="3"/>
    </font>
    <font>
      <b/>
      <sz val="9"/>
      <name val="ＭＳ Ｐゴシック"/>
      <family val="3"/>
    </font>
    <font>
      <vertAlign val="superscript"/>
      <sz val="11"/>
      <name val="ＭＳ Ｐゴシック"/>
      <family val="3"/>
    </font>
    <font>
      <sz val="10"/>
      <color indexed="8"/>
      <name val="ＭＳ Ｐゴシック"/>
      <family val="3"/>
    </font>
    <font>
      <sz val="14"/>
      <color indexed="8"/>
      <name val="ＭＳ ゴシック"/>
      <family val="3"/>
    </font>
    <font>
      <u val="single"/>
      <sz val="14"/>
      <color indexed="12"/>
      <name val="ＭＳ 明朝"/>
      <family val="1"/>
    </font>
    <font>
      <sz val="24"/>
      <color indexed="48"/>
      <name val="HG丸ｺﾞｼｯｸM-PRO"/>
      <family val="3"/>
    </font>
    <font>
      <sz val="24"/>
      <name val="HG丸ｺﾞｼｯｸM-PRO"/>
      <family val="3"/>
    </font>
    <font>
      <sz val="24"/>
      <color indexed="10"/>
      <name val="HG丸ｺﾞｼｯｸM-PRO"/>
      <family val="3"/>
    </font>
    <font>
      <sz val="20"/>
      <color indexed="12"/>
      <name val="HG丸ｺﾞｼｯｸM-PRO"/>
      <family val="3"/>
    </font>
    <font>
      <b/>
      <sz val="18"/>
      <color indexed="56"/>
      <name val="ＭＳ Ｐゴシック"/>
      <family val="3"/>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63"/>
      <name val="ＭＳ 明朝"/>
      <family val="1"/>
    </font>
    <font>
      <i/>
      <sz val="10"/>
      <color indexed="23"/>
      <name val="ＭＳ 明朝"/>
      <family val="1"/>
    </font>
    <font>
      <sz val="10"/>
      <color indexed="62"/>
      <name val="ＭＳ 明朝"/>
      <family val="1"/>
    </font>
    <font>
      <sz val="10"/>
      <color indexed="17"/>
      <name val="ＭＳ 明朝"/>
      <family val="1"/>
    </font>
    <font>
      <b/>
      <sz val="11"/>
      <color indexed="8"/>
      <name val="メイリオ"/>
      <family val="3"/>
    </font>
    <font>
      <b/>
      <sz val="10"/>
      <color indexed="8"/>
      <name val="メイリオ"/>
      <family val="3"/>
    </font>
    <font>
      <b/>
      <sz val="11"/>
      <color indexed="10"/>
      <name val="ＭＳ Ｐゴシック"/>
      <family val="3"/>
    </font>
    <font>
      <b/>
      <sz val="10"/>
      <color indexed="10"/>
      <name val="ＭＳ 明朝"/>
      <family val="1"/>
    </font>
    <font>
      <sz val="22"/>
      <color indexed="8"/>
      <name val="ＭＳ Ｐゴシック"/>
      <family val="3"/>
    </font>
    <font>
      <sz val="11"/>
      <color indexed="10"/>
      <name val="ＭＳ Ｐゴシック"/>
      <family val="3"/>
    </font>
    <font>
      <sz val="16"/>
      <color indexed="8"/>
      <name val="ＭＳ Ｐゴシック"/>
      <family val="3"/>
    </font>
    <font>
      <sz val="11"/>
      <color indexed="48"/>
      <name val="ＭＳ 明朝"/>
      <family val="1"/>
    </font>
    <font>
      <sz val="16"/>
      <color indexed="10"/>
      <name val="ＭＳ 明朝"/>
      <family val="1"/>
    </font>
    <font>
      <b/>
      <sz val="18"/>
      <color indexed="9"/>
      <name val="HG丸ｺﾞｼｯｸM-PRO"/>
      <family val="3"/>
    </font>
    <font>
      <sz val="18"/>
      <color indexed="10"/>
      <name val="ＭＳ 明朝"/>
      <family val="1"/>
    </font>
    <font>
      <b/>
      <sz val="14"/>
      <color indexed="8"/>
      <name val="ＭＳ Ｐゴシック"/>
      <family val="3"/>
    </font>
    <font>
      <b/>
      <sz val="11"/>
      <color indexed="9"/>
      <name val="ＭＳ Ｐゴシック"/>
      <family val="3"/>
    </font>
    <font>
      <sz val="9"/>
      <name val="MS UI Gothic"/>
      <family val="3"/>
    </font>
    <font>
      <sz val="10.5"/>
      <color indexed="8"/>
      <name val="ＭＳ 明朝"/>
      <family val="1"/>
    </font>
    <font>
      <b/>
      <sz val="10"/>
      <color indexed="8"/>
      <name val="ＭＳ Ｐゴシック"/>
      <family val="3"/>
    </font>
    <font>
      <b/>
      <sz val="10"/>
      <color indexed="8"/>
      <name val="Calibri"/>
      <family val="2"/>
    </font>
    <font>
      <b/>
      <sz val="12"/>
      <color indexed="8"/>
      <name val="ＭＳ Ｐゴシック"/>
      <family val="3"/>
    </font>
    <font>
      <b/>
      <sz val="12"/>
      <color indexed="8"/>
      <name val="Calibri"/>
      <family val="2"/>
    </font>
    <font>
      <sz val="10"/>
      <color theme="0"/>
      <name val="ＭＳ 明朝"/>
      <family val="1"/>
    </font>
    <font>
      <b/>
      <sz val="18"/>
      <color theme="3"/>
      <name val="Cambria"/>
      <family val="3"/>
    </font>
    <font>
      <b/>
      <sz val="10"/>
      <color theme="0"/>
      <name val="ＭＳ 明朝"/>
      <family val="1"/>
    </font>
    <font>
      <sz val="10"/>
      <color rgb="FF9C650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sz val="10"/>
      <color rgb="FF006100"/>
      <name val="ＭＳ 明朝"/>
      <family val="1"/>
    </font>
    <font>
      <sz val="10"/>
      <color rgb="FF000000"/>
      <name val="ＭＳ 明朝"/>
      <family val="1"/>
    </font>
    <font>
      <sz val="11"/>
      <color theme="1"/>
      <name val="ＭＳ 明朝"/>
      <family val="1"/>
    </font>
    <font>
      <b/>
      <sz val="11"/>
      <color theme="1"/>
      <name val="ＭＳ 明朝"/>
      <family val="1"/>
    </font>
    <font>
      <b/>
      <sz val="11"/>
      <color theme="1"/>
      <name val="メイリオ"/>
      <family val="3"/>
    </font>
    <font>
      <b/>
      <sz val="10"/>
      <color theme="1"/>
      <name val="メイリオ"/>
      <family val="3"/>
    </font>
    <font>
      <sz val="11"/>
      <name val="Calibri"/>
      <family val="3"/>
    </font>
    <font>
      <b/>
      <sz val="11"/>
      <color rgb="FFFF0000"/>
      <name val="Calibri"/>
      <family val="3"/>
    </font>
    <font>
      <b/>
      <sz val="10"/>
      <color rgb="FFFF0000"/>
      <name val="ＭＳ 明朝"/>
      <family val="1"/>
    </font>
    <font>
      <sz val="22"/>
      <color indexed="8"/>
      <name val="Calibri"/>
      <family val="3"/>
    </font>
    <font>
      <sz val="11"/>
      <color indexed="8"/>
      <name val="Calibri"/>
      <family val="3"/>
    </font>
    <font>
      <sz val="11"/>
      <color rgb="FFFF0000"/>
      <name val="Calibri"/>
      <family val="3"/>
    </font>
    <font>
      <sz val="16"/>
      <color indexed="8"/>
      <name val="Calibri"/>
      <family val="3"/>
    </font>
    <font>
      <sz val="11"/>
      <color rgb="FF3333FF"/>
      <name val="ＭＳ 明朝"/>
      <family val="1"/>
    </font>
    <font>
      <sz val="16"/>
      <color rgb="FFFF0000"/>
      <name val="ＭＳ 明朝"/>
      <family val="1"/>
    </font>
    <font>
      <b/>
      <sz val="18"/>
      <color theme="0"/>
      <name val="HG丸ｺﾞｼｯｸM-PRO"/>
      <family val="3"/>
    </font>
    <font>
      <sz val="11"/>
      <color rgb="FF000000"/>
      <name val="ＭＳ 明朝"/>
      <family val="1"/>
    </font>
    <font>
      <sz val="11"/>
      <color rgb="FFFF0000"/>
      <name val="ＭＳ 明朝"/>
      <family val="1"/>
    </font>
    <font>
      <sz val="18"/>
      <color rgb="FFFF0000"/>
      <name val="ＭＳ 明朝"/>
      <family val="1"/>
    </font>
    <font>
      <b/>
      <sz val="11"/>
      <color theme="0"/>
      <name val="Calibri"/>
      <family val="3"/>
    </font>
    <font>
      <b/>
      <sz val="14"/>
      <color theme="1"/>
      <name val="Calibri"/>
      <family val="3"/>
    </font>
    <font>
      <b/>
      <sz val="8"/>
      <name val="ＭＳ 明朝"/>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indexed="9"/>
        <bgColor indexed="64"/>
      </patternFill>
    </fill>
    <fill>
      <patternFill patternType="solid">
        <fgColor indexed="48"/>
        <bgColor indexed="64"/>
      </patternFill>
    </fill>
    <fill>
      <patternFill patternType="solid">
        <fgColor indexed="57"/>
        <bgColor indexed="64"/>
      </patternFill>
    </fill>
    <fill>
      <patternFill patternType="solid">
        <fgColor indexed="47"/>
        <bgColor indexed="64"/>
      </patternFill>
    </fill>
    <fill>
      <patternFill patternType="solid">
        <fgColor indexed="27"/>
        <bgColor indexed="64"/>
      </patternFill>
    </fill>
    <fill>
      <patternFill patternType="solid">
        <fgColor indexed="42"/>
        <bgColor indexed="64"/>
      </patternFill>
    </fill>
    <fill>
      <patternFill patternType="solid">
        <fgColor indexed="45"/>
        <bgColor indexed="64"/>
      </patternFill>
    </fill>
    <fill>
      <patternFill patternType="solid">
        <fgColor rgb="FFCCFFCC"/>
        <bgColor indexed="64"/>
      </patternFill>
    </fill>
    <fill>
      <patternFill patternType="solid">
        <fgColor theme="0"/>
        <bgColor indexed="64"/>
      </patternFill>
    </fill>
    <fill>
      <patternFill patternType="solid">
        <fgColor rgb="FFCCECFF"/>
        <bgColor indexed="64"/>
      </patternFill>
    </fill>
    <fill>
      <patternFill patternType="solid">
        <fgColor rgb="FFFFFF99"/>
        <bgColor indexed="64"/>
      </patternFill>
    </fill>
    <fill>
      <patternFill patternType="solid">
        <fgColor theme="0" tint="-0.04997999966144562"/>
        <bgColor indexed="64"/>
      </patternFill>
    </fill>
    <fill>
      <patternFill patternType="solid">
        <fgColor rgb="FFCCFFFF"/>
        <bgColor indexed="64"/>
      </patternFill>
    </fill>
    <fill>
      <patternFill patternType="solid">
        <fgColor theme="0" tint="-0.1499900072813034"/>
        <bgColor indexed="64"/>
      </patternFill>
    </fill>
    <fill>
      <patternFill patternType="solid">
        <fgColor rgb="FF00B0F0"/>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
      <patternFill patternType="solid">
        <fgColor indexed="40"/>
        <bgColor indexed="64"/>
      </patternFill>
    </fill>
    <fill>
      <patternFill patternType="solid">
        <fgColor indexed="36"/>
        <bgColor indexed="64"/>
      </patternFill>
    </fill>
    <fill>
      <patternFill patternType="solid">
        <fgColor indexed="51"/>
        <bgColor indexed="64"/>
      </patternFill>
    </fill>
    <fill>
      <patternFill patternType="solid">
        <fgColor theme="6" tint="-0.4999699890613556"/>
        <bgColor indexed="64"/>
      </patternFill>
    </fill>
    <fill>
      <patternFill patternType="solid">
        <fgColor theme="3" tint="0.39998000860214233"/>
        <bgColor indexed="64"/>
      </patternFill>
    </fill>
    <fill>
      <patternFill patternType="solid">
        <fgColor theme="9" tint="-0.4999699890613556"/>
        <bgColor indexed="64"/>
      </patternFill>
    </fill>
    <fill>
      <patternFill patternType="solid">
        <fgColor theme="9" tint="-0.24997000396251678"/>
        <bgColor indexed="64"/>
      </patternFill>
    </fill>
    <fill>
      <patternFill patternType="solid">
        <fgColor theme="7" tint="-0.24997000396251678"/>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double"/>
    </border>
    <border>
      <left>
        <color indexed="63"/>
      </left>
      <right>
        <color indexed="63"/>
      </right>
      <top style="double"/>
      <bottom style="medium"/>
    </border>
    <border>
      <left>
        <color indexed="63"/>
      </left>
      <right style="double"/>
      <top style="medium"/>
      <bottom style="double"/>
    </border>
    <border>
      <left>
        <color indexed="63"/>
      </left>
      <right style="double"/>
      <top style="double"/>
      <bottom style="medium"/>
    </border>
    <border>
      <left style="thin"/>
      <right>
        <color indexed="63"/>
      </right>
      <top style="double"/>
      <bottom style="medium"/>
    </border>
    <border>
      <left style="thin"/>
      <right style="thin"/>
      <top>
        <color indexed="63"/>
      </top>
      <bottom style="thin"/>
    </border>
    <border>
      <left style="thin"/>
      <right style="thin"/>
      <top style="thin"/>
      <bottom style="thin"/>
    </border>
    <border>
      <left style="thin"/>
      <right>
        <color indexed="63"/>
      </right>
      <top style="medium"/>
      <bottom style="double"/>
    </border>
    <border>
      <left style="medium"/>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medium"/>
      <top style="thin"/>
      <bottom style="thin"/>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ouble"/>
      <bottom style="thin"/>
    </border>
    <border>
      <left>
        <color indexed="63"/>
      </left>
      <right style="medium"/>
      <top style="double"/>
      <bottom style="thin"/>
    </border>
    <border>
      <left style="thin"/>
      <right style="thin"/>
      <top>
        <color indexed="63"/>
      </top>
      <bottom>
        <color indexed="63"/>
      </bottom>
    </border>
    <border>
      <left style="medium"/>
      <right>
        <color indexed="63"/>
      </right>
      <top style="double"/>
      <bottom style="thin"/>
    </border>
    <border>
      <left style="thin"/>
      <right style="thin"/>
      <top style="thin"/>
      <bottom style="double"/>
    </border>
    <border diagonalDown="1">
      <left style="thin"/>
      <right style="thin"/>
      <top style="thin"/>
      <bottom style="double"/>
      <diagonal style="thin"/>
    </border>
    <border>
      <left style="medium"/>
      <right>
        <color indexed="63"/>
      </right>
      <top>
        <color indexed="63"/>
      </top>
      <bottom>
        <color indexed="63"/>
      </bottom>
    </border>
    <border>
      <left>
        <color indexed="63"/>
      </left>
      <right>
        <color indexed="63"/>
      </right>
      <top>
        <color indexed="63"/>
      </top>
      <bottom style="double"/>
    </border>
    <border>
      <left>
        <color indexed="63"/>
      </left>
      <right style="thin"/>
      <top>
        <color indexed="63"/>
      </top>
      <bottom style="double"/>
    </border>
    <border>
      <left>
        <color indexed="63"/>
      </left>
      <right style="double"/>
      <top style="thin"/>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uble"/>
      <top style="thin"/>
      <bottom style="double"/>
    </border>
    <border>
      <left style="medium"/>
      <right style="thin"/>
      <top>
        <color indexed="63"/>
      </top>
      <bottom style="double"/>
    </border>
    <border>
      <left style="medium"/>
      <right style="thin"/>
      <top>
        <color indexed="63"/>
      </top>
      <bottom>
        <color indexed="63"/>
      </bottom>
    </border>
    <border>
      <left style="medium"/>
      <right style="thin"/>
      <top>
        <color indexed="63"/>
      </top>
      <bottom style="thin"/>
    </border>
    <border>
      <left style="double"/>
      <right>
        <color indexed="63"/>
      </right>
      <top style="thin"/>
      <bottom style="thin"/>
    </border>
    <border>
      <left style="medium"/>
      <right style="thin"/>
      <top>
        <color indexed="63"/>
      </top>
      <bottom style="medium"/>
    </border>
    <border>
      <left>
        <color indexed="63"/>
      </left>
      <right>
        <color indexed="63"/>
      </right>
      <top style="thin"/>
      <bottom style="medium"/>
    </border>
    <border>
      <left>
        <color indexed="63"/>
      </left>
      <right style="double"/>
      <top style="thin"/>
      <bottom style="mediu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thin"/>
    </border>
    <border>
      <left style="medium"/>
      <right>
        <color indexed="63"/>
      </right>
      <top>
        <color indexed="63"/>
      </top>
      <bottom style="thin"/>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style="thin"/>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thin"/>
      <bottom style="dotted"/>
    </border>
    <border>
      <left style="thin"/>
      <right style="medium"/>
      <top style="thin"/>
      <bottom style="dotted"/>
    </border>
    <border>
      <left style="medium"/>
      <right style="thin"/>
      <top style="dotted"/>
      <bottom style="dotted"/>
    </border>
    <border>
      <left style="thin"/>
      <right style="medium"/>
      <top style="dotted"/>
      <bottom style="dotted"/>
    </border>
    <border>
      <left style="medium"/>
      <right style="thin"/>
      <top style="dotted"/>
      <bottom style="thin"/>
    </border>
    <border>
      <left style="thin"/>
      <right style="medium"/>
      <top style="dotted"/>
      <bottom style="thin"/>
    </border>
    <border>
      <left style="medium"/>
      <right style="thin"/>
      <top style="dotted"/>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dotted"/>
    </border>
    <border>
      <left>
        <color indexed="63"/>
      </left>
      <right style="medium"/>
      <top style="thin"/>
      <bottom style="dotted"/>
    </border>
    <border>
      <left style="thin"/>
      <right>
        <color indexed="63"/>
      </right>
      <top style="dotted"/>
      <bottom style="dotted"/>
    </border>
    <border>
      <left>
        <color indexed="63"/>
      </left>
      <right style="medium"/>
      <top style="dotted"/>
      <bottom style="dotted"/>
    </border>
    <border>
      <left style="thin"/>
      <right>
        <color indexed="63"/>
      </right>
      <top style="dotted"/>
      <bottom style="medium"/>
    </border>
    <border>
      <left>
        <color indexed="63"/>
      </left>
      <right style="medium"/>
      <top style="dotted"/>
      <bottom style="medium"/>
    </border>
    <border>
      <left>
        <color indexed="63"/>
      </left>
      <right style="thin"/>
      <top style="thin"/>
      <bottom style="medium"/>
    </border>
    <border>
      <left style="medium"/>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medium"/>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medium"/>
      <bottom style="medium"/>
    </border>
    <border>
      <left style="medium"/>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double"/>
      <bottom>
        <color indexed="63"/>
      </bottom>
    </border>
    <border>
      <left>
        <color indexed="63"/>
      </left>
      <right style="thin"/>
      <top style="medium"/>
      <bottom style="thin"/>
    </border>
    <border>
      <left style="thin"/>
      <right style="medium"/>
      <top style="thin"/>
      <bottom>
        <color indexed="63"/>
      </bottom>
    </border>
    <border>
      <left style="thin"/>
      <right style="medium"/>
      <top style="thin"/>
      <bottom style="thin"/>
    </border>
    <border>
      <left style="thin"/>
      <right style="medium"/>
      <top style="thin"/>
      <bottom style="double"/>
    </border>
    <border>
      <left style="thin"/>
      <right style="thin"/>
      <top style="double"/>
      <bottom style="medium"/>
    </border>
    <border>
      <left style="thin"/>
      <right style="medium"/>
      <top style="double"/>
      <bottom style="medium"/>
    </border>
    <border>
      <left style="medium"/>
      <right style="thin"/>
      <top style="thin"/>
      <bottom style="double"/>
    </border>
    <border>
      <left style="thin"/>
      <right style="medium"/>
      <top>
        <color indexed="63"/>
      </top>
      <bottom style="medium"/>
    </border>
    <border>
      <left style="medium"/>
      <right style="thin"/>
      <top style="thin"/>
      <bottom style="thin"/>
    </border>
    <border>
      <left>
        <color indexed="63"/>
      </left>
      <right style="hair"/>
      <top style="thin"/>
      <bottom style="thin"/>
    </border>
    <border>
      <left style="hair"/>
      <right>
        <color indexed="63"/>
      </right>
      <top style="thin"/>
      <bottom style="thin"/>
    </border>
    <border>
      <left style="thin"/>
      <right style="thin"/>
      <top>
        <color indexed="63"/>
      </top>
      <bottom style="double"/>
    </border>
    <border>
      <left style="thin"/>
      <right style="medium"/>
      <top>
        <color indexed="63"/>
      </top>
      <bottom style="double"/>
    </border>
    <border>
      <left style="medium"/>
      <right style="thin"/>
      <top style="double"/>
      <bottom style="medium"/>
    </border>
    <border>
      <left style="medium"/>
      <right style="thin"/>
      <top style="thin"/>
      <bottom>
        <color indexed="63"/>
      </bottom>
    </border>
    <border>
      <left style="thin"/>
      <right>
        <color indexed="63"/>
      </right>
      <top>
        <color indexed="63"/>
      </top>
      <bottom style="double"/>
    </border>
    <border>
      <left style="double"/>
      <right style="thin"/>
      <top style="thin"/>
      <bottom style="double"/>
    </border>
    <border>
      <left style="double"/>
      <right style="thin"/>
      <top>
        <color indexed="63"/>
      </top>
      <bottom style="medium"/>
    </border>
    <border>
      <left style="double"/>
      <right style="thin"/>
      <top style="thin"/>
      <bottom style="thin"/>
    </border>
    <border>
      <left style="medium"/>
      <right style="thin"/>
      <top style="medium"/>
      <bottom style="double"/>
    </border>
    <border>
      <left style="thin"/>
      <right style="thin"/>
      <top style="medium"/>
      <bottom style="double"/>
    </border>
    <border>
      <left>
        <color indexed="63"/>
      </left>
      <right style="double"/>
      <top style="double"/>
      <bottom style="thin"/>
    </border>
    <border>
      <left>
        <color indexed="63"/>
      </left>
      <right style="thin"/>
      <top style="double"/>
      <bottom style="medium"/>
    </border>
    <border>
      <left style="double"/>
      <right>
        <color indexed="63"/>
      </right>
      <top style="thin"/>
      <bottom style="double"/>
    </border>
    <border>
      <left style="double"/>
      <right style="thin"/>
      <top style="thin"/>
      <bottom>
        <color indexed="63"/>
      </bottom>
    </border>
    <border>
      <left>
        <color indexed="63"/>
      </left>
      <right style="medium"/>
      <top>
        <color indexed="63"/>
      </top>
      <bottom>
        <color indexed="63"/>
      </bottom>
    </border>
    <border>
      <left style="thin"/>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style="medium"/>
      <top style="thin"/>
      <bottom>
        <color indexed="63"/>
      </bottom>
    </border>
    <border>
      <left style="thin"/>
      <right style="medium"/>
      <top>
        <color indexed="63"/>
      </top>
      <bottom style="thin"/>
    </border>
    <border>
      <left style="medium"/>
      <right style="thin"/>
      <top style="medium"/>
      <bottom>
        <color indexed="63"/>
      </bottom>
    </border>
    <border>
      <left style="thin"/>
      <right style="thin"/>
      <top style="medium"/>
      <bottom style="thin"/>
    </border>
    <border>
      <left style="thin"/>
      <right style="medium"/>
      <top style="medium"/>
      <bottom style="thin"/>
    </border>
    <border>
      <left style="medium"/>
      <right>
        <color indexed="63"/>
      </right>
      <top style="medium"/>
      <bottom style="double"/>
    </border>
    <border>
      <left>
        <color indexed="63"/>
      </left>
      <right style="thin"/>
      <top style="medium"/>
      <bottom style="double"/>
    </border>
    <border>
      <left style="thin"/>
      <right style="thin"/>
      <top style="double"/>
      <bottom style="thin"/>
    </border>
    <border>
      <left style="thin"/>
      <right style="medium"/>
      <top style="double"/>
      <bottom style="thin"/>
    </border>
    <border>
      <left>
        <color indexed="63"/>
      </left>
      <right style="medium"/>
      <top style="medium"/>
      <bottom style="double"/>
    </border>
    <border>
      <left style="medium"/>
      <right style="thin"/>
      <top style="thin"/>
      <bottom style="medium"/>
    </border>
    <border>
      <left style="thin"/>
      <right style="double"/>
      <top style="thin"/>
      <bottom style="medium"/>
    </border>
    <border>
      <left style="thin"/>
      <right style="double"/>
      <top style="thin"/>
      <bottom style="thin"/>
    </border>
    <border>
      <left style="thin"/>
      <right style="double"/>
      <top>
        <color indexed="63"/>
      </top>
      <bottom style="thin"/>
    </border>
    <border>
      <left style="double"/>
      <right style="thin"/>
      <top>
        <color indexed="63"/>
      </top>
      <bottom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double"/>
      <right>
        <color indexed="63"/>
      </right>
      <top>
        <color indexed="63"/>
      </top>
      <bottom style="double"/>
    </border>
    <border>
      <left style="thin"/>
      <right>
        <color indexed="63"/>
      </right>
      <top style="medium"/>
      <bottom>
        <color indexed="63"/>
      </bottom>
    </border>
    <border>
      <left style="thin"/>
      <right style="double"/>
      <top style="thin"/>
      <bottom style="double"/>
    </border>
    <border>
      <left>
        <color indexed="63"/>
      </left>
      <right style="medium"/>
      <top style="medium"/>
      <bottom>
        <color indexed="63"/>
      </bottom>
    </border>
    <border>
      <left>
        <color indexed="63"/>
      </left>
      <right style="medium"/>
      <top>
        <color indexed="63"/>
      </top>
      <bottom style="double"/>
    </border>
    <border>
      <left style="thin"/>
      <right style="medium"/>
      <top style="medium"/>
      <bottom style="double"/>
    </border>
    <border>
      <left style="thin"/>
      <right style="double"/>
      <top style="medium"/>
      <bottom style="double"/>
    </border>
    <border>
      <left style="medium"/>
      <right>
        <color indexed="63"/>
      </right>
      <top style="double"/>
      <bottom>
        <color indexed="63"/>
      </bottom>
    </border>
    <border>
      <left style="double"/>
      <right style="thin"/>
      <top style="double"/>
      <bottom style="thin"/>
    </border>
    <border>
      <left style="medium"/>
      <right>
        <color indexed="63"/>
      </right>
      <top style="medium"/>
      <bottom>
        <color indexed="63"/>
      </bottom>
    </border>
    <border>
      <left>
        <color indexed="63"/>
      </left>
      <right style="double"/>
      <top style="medium"/>
      <bottom>
        <color indexed="63"/>
      </bottom>
    </border>
    <border>
      <left style="thin"/>
      <right>
        <color indexed="63"/>
      </right>
      <top style="thin"/>
      <bottom style="medium"/>
    </border>
    <border>
      <left style="medium"/>
      <right style="medium"/>
      <top>
        <color indexed="63"/>
      </top>
      <bottom style="medium"/>
    </border>
    <border>
      <left style="medium"/>
      <right style="medium"/>
      <top style="medium"/>
      <bottom style="double"/>
    </border>
    <border>
      <left style="thin"/>
      <right style="double"/>
      <top>
        <color indexed="63"/>
      </top>
      <bottom style="medium"/>
    </border>
    <border>
      <left>
        <color indexed="63"/>
      </left>
      <right style="thin"/>
      <top>
        <color indexed="63"/>
      </top>
      <bottom style="medium"/>
    </border>
    <border>
      <left>
        <color indexed="63"/>
      </left>
      <right style="medium"/>
      <top style="thin"/>
      <bottom style="double"/>
    </border>
    <border>
      <left style="medium"/>
      <right>
        <color indexed="63"/>
      </right>
      <top style="double"/>
      <bottom style="medium"/>
    </border>
    <border>
      <left style="double"/>
      <right>
        <color indexed="63"/>
      </right>
      <top style="double"/>
      <bottom style="mediu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0" fontId="1"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8" fillId="31" borderId="4" applyNumberFormat="0" applyAlignment="0" applyProtection="0"/>
    <xf numFmtId="0" fontId="9" fillId="0" borderId="0">
      <alignment vertical="center"/>
      <protection/>
    </xf>
    <xf numFmtId="0" fontId="15" fillId="0" borderId="0" applyNumberFormat="0" applyFill="0" applyBorder="0" applyAlignment="0" applyProtection="0"/>
    <xf numFmtId="0" fontId="89" fillId="32" borderId="0" applyNumberFormat="0" applyBorder="0" applyAlignment="0" applyProtection="0"/>
  </cellStyleXfs>
  <cellXfs count="964">
    <xf numFmtId="0" fontId="0" fillId="0" borderId="0" xfId="0"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33" borderId="10" xfId="0" applyFill="1" applyBorder="1" applyAlignment="1">
      <alignment horizontal="center" vertical="center"/>
    </xf>
    <xf numFmtId="0" fontId="0" fillId="33" borderId="11" xfId="0" applyFill="1" applyBorder="1" applyAlignment="1">
      <alignment vertical="center"/>
    </xf>
    <xf numFmtId="0" fontId="0" fillId="33" borderId="12" xfId="0" applyFill="1" applyBorder="1" applyAlignment="1">
      <alignment horizontal="center" vertical="center"/>
    </xf>
    <xf numFmtId="0" fontId="0" fillId="33" borderId="13" xfId="0" applyFill="1" applyBorder="1" applyAlignment="1">
      <alignment vertical="center"/>
    </xf>
    <xf numFmtId="38" fontId="1" fillId="0" borderId="0" xfId="49" applyFont="1" applyBorder="1" applyAlignment="1">
      <alignment vertical="center"/>
    </xf>
    <xf numFmtId="38" fontId="1" fillId="0" borderId="0" xfId="49" applyFont="1" applyFill="1" applyBorder="1" applyAlignment="1">
      <alignment vertical="center"/>
    </xf>
    <xf numFmtId="0" fontId="6" fillId="0" borderId="0" xfId="0" applyFont="1" applyAlignment="1">
      <alignment vertical="center"/>
    </xf>
    <xf numFmtId="0" fontId="4" fillId="33" borderId="14" xfId="0" applyFont="1" applyFill="1" applyBorder="1" applyAlignment="1">
      <alignment vertical="center"/>
    </xf>
    <xf numFmtId="0" fontId="5" fillId="0" borderId="0" xfId="0" applyFont="1" applyFill="1" applyAlignment="1">
      <alignment vertical="center"/>
    </xf>
    <xf numFmtId="0" fontId="6" fillId="34" borderId="0" xfId="0" applyFont="1" applyFill="1" applyAlignment="1">
      <alignment vertical="center"/>
    </xf>
    <xf numFmtId="0" fontId="0" fillId="34" borderId="0" xfId="0" applyFill="1" applyAlignment="1">
      <alignment vertical="center"/>
    </xf>
    <xf numFmtId="0" fontId="4" fillId="34" borderId="0" xfId="0" applyFont="1" applyFill="1" applyBorder="1" applyAlignment="1">
      <alignment vertical="center"/>
    </xf>
    <xf numFmtId="0" fontId="4" fillId="34" borderId="0" xfId="0" applyFont="1" applyFill="1" applyAlignment="1">
      <alignment vertical="center"/>
    </xf>
    <xf numFmtId="0" fontId="0" fillId="0" borderId="0" xfId="0" applyFill="1" applyBorder="1" applyAlignment="1">
      <alignment vertical="center"/>
    </xf>
    <xf numFmtId="38" fontId="1" fillId="0" borderId="0" xfId="49" applyFont="1" applyFill="1" applyBorder="1" applyAlignment="1">
      <alignment vertical="center"/>
    </xf>
    <xf numFmtId="38" fontId="1" fillId="0" borderId="0" xfId="49" applyNumberFormat="1" applyFont="1" applyFill="1" applyBorder="1" applyAlignment="1">
      <alignment vertical="center"/>
    </xf>
    <xf numFmtId="0" fontId="8" fillId="35" borderId="0" xfId="0" applyFont="1" applyFill="1" applyAlignment="1">
      <alignment vertical="center"/>
    </xf>
    <xf numFmtId="0" fontId="3" fillId="35" borderId="0" xfId="0" applyFont="1" applyFill="1" applyAlignment="1">
      <alignment vertical="center"/>
    </xf>
    <xf numFmtId="0" fontId="6" fillId="0" borderId="0" xfId="62" applyFont="1">
      <alignment vertical="center"/>
      <protection/>
    </xf>
    <xf numFmtId="0" fontId="6" fillId="0" borderId="15" xfId="62" applyFont="1" applyBorder="1" applyAlignment="1">
      <alignment horizontal="center" vertical="center"/>
      <protection/>
    </xf>
    <xf numFmtId="0" fontId="6" fillId="0" borderId="16" xfId="62" applyFont="1" applyBorder="1" applyAlignment="1">
      <alignment horizontal="center" vertical="center"/>
      <protection/>
    </xf>
    <xf numFmtId="0" fontId="6" fillId="0" borderId="16" xfId="62" applyFont="1" applyBorder="1">
      <alignment vertical="center"/>
      <protection/>
    </xf>
    <xf numFmtId="0" fontId="6" fillId="0" borderId="16" xfId="62" applyFont="1" applyBorder="1" applyAlignment="1">
      <alignment vertical="center" wrapText="1"/>
      <protection/>
    </xf>
    <xf numFmtId="0" fontId="6" fillId="0" borderId="15" xfId="62" applyFont="1" applyBorder="1">
      <alignment vertical="center"/>
      <protection/>
    </xf>
    <xf numFmtId="56" fontId="6" fillId="0" borderId="16" xfId="62" applyNumberFormat="1" applyFont="1" applyBorder="1" applyAlignment="1">
      <alignment horizontal="center" vertical="center"/>
      <protection/>
    </xf>
    <xf numFmtId="0" fontId="6" fillId="0" borderId="0" xfId="62" applyFont="1" applyAlignment="1">
      <alignment horizontal="center" vertical="center"/>
      <protection/>
    </xf>
    <xf numFmtId="0" fontId="6" fillId="0" borderId="0" xfId="62" applyFont="1" applyAlignment="1">
      <alignment vertical="center" wrapText="1"/>
      <protection/>
    </xf>
    <xf numFmtId="0" fontId="6" fillId="0" borderId="0" xfId="62" applyFont="1" applyAlignment="1">
      <alignment horizontal="right" vertical="center"/>
      <protection/>
    </xf>
    <xf numFmtId="0" fontId="6" fillId="0" borderId="0" xfId="62" applyFont="1" applyBorder="1" applyAlignment="1">
      <alignment vertical="center" wrapText="1"/>
      <protection/>
    </xf>
    <xf numFmtId="0" fontId="12" fillId="34" borderId="0" xfId="0" applyFont="1" applyFill="1" applyAlignment="1">
      <alignment vertical="center"/>
    </xf>
    <xf numFmtId="0" fontId="8" fillId="36" borderId="0" xfId="0" applyFont="1" applyFill="1" applyAlignment="1">
      <alignment vertical="center"/>
    </xf>
    <xf numFmtId="0" fontId="3" fillId="36" borderId="0" xfId="0" applyFont="1" applyFill="1" applyAlignment="1">
      <alignment vertical="center"/>
    </xf>
    <xf numFmtId="0" fontId="13" fillId="0" borderId="0" xfId="0" applyFont="1" applyAlignment="1">
      <alignment vertical="center"/>
    </xf>
    <xf numFmtId="0" fontId="14" fillId="37" borderId="16" xfId="43" applyFill="1" applyBorder="1" applyAlignment="1" applyProtection="1">
      <alignment vertical="center"/>
      <protection/>
    </xf>
    <xf numFmtId="0" fontId="0" fillId="33" borderId="17" xfId="0" applyFill="1" applyBorder="1" applyAlignment="1">
      <alignment horizontal="center" vertical="center"/>
    </xf>
    <xf numFmtId="0" fontId="0" fillId="33" borderId="14" xfId="0" applyFill="1" applyBorder="1" applyAlignment="1">
      <alignment vertical="center"/>
    </xf>
    <xf numFmtId="38" fontId="1" fillId="34" borderId="0" xfId="49" applyFont="1" applyFill="1" applyBorder="1" applyAlignment="1">
      <alignment vertical="center"/>
    </xf>
    <xf numFmtId="0" fontId="0" fillId="34" borderId="0" xfId="0" applyFill="1" applyBorder="1" applyAlignment="1">
      <alignment vertical="center"/>
    </xf>
    <xf numFmtId="0" fontId="0" fillId="34" borderId="18" xfId="0" applyFill="1" applyBorder="1" applyAlignment="1">
      <alignment vertical="center"/>
    </xf>
    <xf numFmtId="0" fontId="0" fillId="34" borderId="19" xfId="0" applyFill="1" applyBorder="1" applyAlignment="1">
      <alignment vertical="center"/>
    </xf>
    <xf numFmtId="0" fontId="7" fillId="34" borderId="19" xfId="0" applyFont="1" applyFill="1" applyBorder="1" applyAlignment="1">
      <alignment vertical="center" wrapText="1" shrinkToFit="1"/>
    </xf>
    <xf numFmtId="38" fontId="1" fillId="34" borderId="19" xfId="49" applyFont="1" applyFill="1" applyBorder="1" applyAlignment="1">
      <alignment vertical="center"/>
    </xf>
    <xf numFmtId="38" fontId="1" fillId="34" borderId="19" xfId="49" applyNumberFormat="1" applyFont="1" applyFill="1" applyBorder="1" applyAlignment="1">
      <alignment horizontal="center" vertical="center"/>
    </xf>
    <xf numFmtId="38" fontId="1" fillId="34" borderId="19" xfId="49" applyNumberFormat="1" applyFont="1" applyFill="1" applyBorder="1" applyAlignment="1">
      <alignment horizontal="center" vertical="center"/>
    </xf>
    <xf numFmtId="0" fontId="0" fillId="34" borderId="20" xfId="0" applyFill="1" applyBorder="1" applyAlignment="1">
      <alignment vertical="center"/>
    </xf>
    <xf numFmtId="0" fontId="7" fillId="34" borderId="20" xfId="0" applyFont="1" applyFill="1" applyBorder="1" applyAlignment="1">
      <alignment vertical="center" wrapText="1" shrinkToFit="1"/>
    </xf>
    <xf numFmtId="38" fontId="1" fillId="34" borderId="20" xfId="49" applyFont="1" applyFill="1" applyBorder="1" applyAlignment="1">
      <alignment vertical="center"/>
    </xf>
    <xf numFmtId="38" fontId="1" fillId="34" borderId="21" xfId="49" applyNumberFormat="1" applyFont="1" applyFill="1" applyBorder="1" applyAlignment="1">
      <alignment horizontal="right" vertical="center"/>
    </xf>
    <xf numFmtId="0" fontId="16" fillId="0" borderId="0" xfId="0" applyFont="1" applyAlignment="1">
      <alignment vertical="center"/>
    </xf>
    <xf numFmtId="0" fontId="7" fillId="0" borderId="0" xfId="0" applyFont="1" applyFill="1" applyBorder="1" applyAlignment="1">
      <alignment vertical="center"/>
    </xf>
    <xf numFmtId="0" fontId="7" fillId="34" borderId="22" xfId="0" applyFont="1" applyFill="1" applyBorder="1" applyAlignment="1">
      <alignment vertical="center"/>
    </xf>
    <xf numFmtId="0" fontId="7" fillId="34" borderId="23" xfId="0" applyFont="1" applyFill="1" applyBorder="1" applyAlignment="1">
      <alignment vertical="center"/>
    </xf>
    <xf numFmtId="0" fontId="7" fillId="34" borderId="24" xfId="0" applyFont="1" applyFill="1" applyBorder="1" applyAlignment="1">
      <alignment vertical="center"/>
    </xf>
    <xf numFmtId="0" fontId="0" fillId="38" borderId="25" xfId="0" applyFill="1" applyBorder="1" applyAlignment="1">
      <alignment vertical="center"/>
    </xf>
    <xf numFmtId="0" fontId="0" fillId="38" borderId="19" xfId="0" applyFill="1" applyBorder="1" applyAlignment="1">
      <alignment vertical="center"/>
    </xf>
    <xf numFmtId="0" fontId="0" fillId="38" borderId="26" xfId="0" applyFill="1" applyBorder="1" applyAlignment="1">
      <alignment vertical="center"/>
    </xf>
    <xf numFmtId="0" fontId="0" fillId="38" borderId="27" xfId="0" applyFill="1" applyBorder="1" applyAlignment="1">
      <alignment vertical="center"/>
    </xf>
    <xf numFmtId="0" fontId="0" fillId="38" borderId="28" xfId="0" applyFill="1" applyBorder="1" applyAlignment="1">
      <alignment vertical="center"/>
    </xf>
    <xf numFmtId="0" fontId="0" fillId="38" borderId="29" xfId="0" applyFill="1" applyBorder="1" applyAlignment="1">
      <alignment vertical="center"/>
    </xf>
    <xf numFmtId="0" fontId="0" fillId="38" borderId="30" xfId="0" applyFill="1" applyBorder="1" applyAlignment="1">
      <alignment vertical="center"/>
    </xf>
    <xf numFmtId="0" fontId="0" fillId="38" borderId="0" xfId="0" applyFill="1" applyBorder="1" applyAlignment="1">
      <alignment vertical="center"/>
    </xf>
    <xf numFmtId="0" fontId="0" fillId="38" borderId="31" xfId="0" applyFill="1" applyBorder="1" applyAlignment="1">
      <alignment vertical="center"/>
    </xf>
    <xf numFmtId="0" fontId="0" fillId="38" borderId="32" xfId="0" applyFill="1" applyBorder="1" applyAlignment="1">
      <alignment vertical="center"/>
    </xf>
    <xf numFmtId="0" fontId="0" fillId="38" borderId="20" xfId="0" applyFill="1" applyBorder="1" applyAlignment="1">
      <alignment vertical="center"/>
    </xf>
    <xf numFmtId="0" fontId="0" fillId="38" borderId="33" xfId="0" applyFill="1" applyBorder="1" applyAlignment="1">
      <alignment vertical="center"/>
    </xf>
    <xf numFmtId="0" fontId="0" fillId="38" borderId="15" xfId="0" applyFill="1" applyBorder="1" applyAlignment="1">
      <alignment vertical="center"/>
    </xf>
    <xf numFmtId="0" fontId="6" fillId="0" borderId="0" xfId="62" applyFont="1" applyAlignment="1">
      <alignment horizontal="left" vertical="center"/>
      <protection/>
    </xf>
    <xf numFmtId="0" fontId="7" fillId="34" borderId="34" xfId="0" applyFont="1" applyFill="1" applyBorder="1" applyAlignment="1">
      <alignment vertical="center"/>
    </xf>
    <xf numFmtId="0" fontId="7" fillId="34" borderId="35" xfId="0" applyFont="1" applyFill="1" applyBorder="1" applyAlignment="1">
      <alignment vertical="center"/>
    </xf>
    <xf numFmtId="0" fontId="0" fillId="38" borderId="36" xfId="0" applyFill="1" applyBorder="1" applyAlignment="1">
      <alignment vertical="center"/>
    </xf>
    <xf numFmtId="0" fontId="0" fillId="0" borderId="0" xfId="0" applyFill="1" applyAlignment="1">
      <alignment horizontal="right" vertical="center"/>
    </xf>
    <xf numFmtId="0" fontId="0" fillId="0" borderId="0" xfId="0" applyAlignment="1">
      <alignment horizontal="center" vertical="center"/>
    </xf>
    <xf numFmtId="0" fontId="0" fillId="0" borderId="16" xfId="0" applyBorder="1" applyAlignment="1">
      <alignment vertical="center" wrapText="1"/>
    </xf>
    <xf numFmtId="0" fontId="11" fillId="0" borderId="0" xfId="62" applyFont="1" applyBorder="1" applyAlignment="1">
      <alignment horizontal="center" vertical="center"/>
      <protection/>
    </xf>
    <xf numFmtId="0" fontId="6" fillId="0" borderId="16" xfId="62" applyFont="1" applyFill="1" applyBorder="1" applyAlignment="1">
      <alignment vertical="center" wrapText="1"/>
      <protection/>
    </xf>
    <xf numFmtId="56" fontId="6" fillId="0" borderId="16" xfId="62" applyNumberFormat="1" applyFont="1" applyFill="1" applyBorder="1" applyAlignment="1">
      <alignment horizontal="center" vertical="center"/>
      <protection/>
    </xf>
    <xf numFmtId="0" fontId="6" fillId="0" borderId="0" xfId="62" applyFont="1" applyBorder="1" applyAlignment="1">
      <alignment vertical="center"/>
      <protection/>
    </xf>
    <xf numFmtId="56" fontId="6" fillId="0" borderId="0" xfId="62" applyNumberFormat="1" applyFont="1" applyBorder="1" applyAlignment="1">
      <alignment horizontal="center" vertical="center"/>
      <protection/>
    </xf>
    <xf numFmtId="0" fontId="6" fillId="0" borderId="0" xfId="62" applyFont="1" applyBorder="1" applyAlignment="1">
      <alignment horizontal="right" vertical="center"/>
      <protection/>
    </xf>
    <xf numFmtId="0" fontId="6" fillId="0" borderId="0" xfId="62" applyFont="1" applyBorder="1">
      <alignment vertical="center"/>
      <protection/>
    </xf>
    <xf numFmtId="0" fontId="18" fillId="0" borderId="0" xfId="43" applyFont="1" applyFill="1" applyBorder="1" applyAlignment="1" applyProtection="1">
      <alignment vertical="center"/>
      <protection/>
    </xf>
    <xf numFmtId="0" fontId="0" fillId="34" borderId="27" xfId="0" applyFill="1" applyBorder="1" applyAlignment="1">
      <alignment vertical="center"/>
    </xf>
    <xf numFmtId="0" fontId="0" fillId="34" borderId="28" xfId="0" applyFill="1" applyBorder="1" applyAlignment="1">
      <alignment vertical="center"/>
    </xf>
    <xf numFmtId="0" fontId="0" fillId="34" borderId="29" xfId="0" applyFill="1" applyBorder="1" applyAlignment="1">
      <alignment vertical="center"/>
    </xf>
    <xf numFmtId="0" fontId="0" fillId="34" borderId="30" xfId="0" applyFill="1" applyBorder="1" applyAlignment="1">
      <alignment vertical="center"/>
    </xf>
    <xf numFmtId="0" fontId="0" fillId="34" borderId="0" xfId="0" applyFill="1" applyBorder="1" applyAlignment="1">
      <alignment vertical="center"/>
    </xf>
    <xf numFmtId="0" fontId="0" fillId="34" borderId="31" xfId="0" applyFill="1" applyBorder="1" applyAlignment="1">
      <alignment vertical="center"/>
    </xf>
    <xf numFmtId="0" fontId="0" fillId="34" borderId="32" xfId="0" applyFill="1" applyBorder="1" applyAlignment="1">
      <alignment vertical="center"/>
    </xf>
    <xf numFmtId="0" fontId="0" fillId="34" borderId="20" xfId="0" applyFill="1" applyBorder="1" applyAlignment="1">
      <alignment vertical="center"/>
    </xf>
    <xf numFmtId="0" fontId="0" fillId="34" borderId="33" xfId="0" applyFill="1" applyBorder="1" applyAlignment="1">
      <alignment vertical="center"/>
    </xf>
    <xf numFmtId="0" fontId="0" fillId="39" borderId="0" xfId="0" applyFill="1" applyAlignment="1">
      <alignment vertical="center"/>
    </xf>
    <xf numFmtId="0" fontId="0" fillId="39" borderId="0" xfId="0" applyFill="1" applyBorder="1" applyAlignment="1">
      <alignment vertical="center"/>
    </xf>
    <xf numFmtId="0" fontId="0" fillId="40" borderId="0" xfId="0" applyFill="1" applyAlignment="1">
      <alignment vertical="center"/>
    </xf>
    <xf numFmtId="0" fontId="0" fillId="40" borderId="0" xfId="0" applyFill="1" applyBorder="1" applyAlignment="1">
      <alignment vertical="center"/>
    </xf>
    <xf numFmtId="0" fontId="0" fillId="33" borderId="0" xfId="0" applyFill="1" applyAlignment="1">
      <alignment vertical="center"/>
    </xf>
    <xf numFmtId="0" fontId="20" fillId="40" borderId="0" xfId="0" applyFont="1" applyFill="1" applyAlignment="1">
      <alignment vertical="center"/>
    </xf>
    <xf numFmtId="0" fontId="20" fillId="39" borderId="0" xfId="0" applyFont="1" applyFill="1" applyAlignment="1">
      <alignment vertical="center"/>
    </xf>
    <xf numFmtId="0" fontId="5" fillId="33" borderId="0" xfId="0" applyFont="1" applyFill="1" applyAlignment="1">
      <alignment vertical="center"/>
    </xf>
    <xf numFmtId="0" fontId="21" fillId="39" borderId="0" xfId="0" applyFont="1" applyFill="1" applyAlignment="1">
      <alignment vertical="center"/>
    </xf>
    <xf numFmtId="0" fontId="21" fillId="40" borderId="0" xfId="0" applyFont="1" applyFill="1" applyAlignment="1">
      <alignment vertical="center"/>
    </xf>
    <xf numFmtId="0" fontId="24" fillId="33" borderId="0" xfId="0" applyFont="1" applyFill="1" applyAlignment="1">
      <alignment vertical="center"/>
    </xf>
    <xf numFmtId="0" fontId="20" fillId="0" borderId="0" xfId="0" applyFont="1" applyFill="1" applyAlignment="1">
      <alignment vertical="center"/>
    </xf>
    <xf numFmtId="0" fontId="7" fillId="34" borderId="37" xfId="0" applyFont="1" applyFill="1" applyBorder="1" applyAlignment="1">
      <alignment vertical="center"/>
    </xf>
    <xf numFmtId="0" fontId="11" fillId="0" borderId="0" xfId="62" applyFont="1" applyBorder="1" applyAlignment="1">
      <alignment vertical="center"/>
      <protection/>
    </xf>
    <xf numFmtId="0" fontId="6" fillId="0" borderId="36" xfId="62" applyFont="1" applyFill="1" applyBorder="1" applyAlignment="1">
      <alignment vertical="center" wrapText="1"/>
      <protection/>
    </xf>
    <xf numFmtId="0" fontId="14" fillId="0" borderId="0" xfId="43" applyFill="1" applyBorder="1" applyAlignment="1" applyProtection="1">
      <alignment vertical="center"/>
      <protection/>
    </xf>
    <xf numFmtId="0" fontId="6" fillId="0" borderId="0" xfId="62" applyFont="1" applyFill="1" applyAlignment="1">
      <alignment horizontal="center" vertical="center"/>
      <protection/>
    </xf>
    <xf numFmtId="0" fontId="6" fillId="0" borderId="0" xfId="62" applyFont="1" applyFill="1" applyBorder="1">
      <alignment vertical="center"/>
      <protection/>
    </xf>
    <xf numFmtId="0" fontId="6" fillId="0" borderId="0" xfId="62" applyFont="1" applyFill="1" applyBorder="1" applyAlignment="1">
      <alignment horizontal="center" vertical="center"/>
      <protection/>
    </xf>
    <xf numFmtId="0" fontId="22" fillId="34" borderId="0" xfId="0" applyFont="1" applyFill="1" applyAlignment="1">
      <alignment vertical="center"/>
    </xf>
    <xf numFmtId="0" fontId="22" fillId="0" borderId="0" xfId="0" applyFont="1" applyAlignment="1">
      <alignment vertical="center"/>
    </xf>
    <xf numFmtId="0" fontId="0" fillId="38" borderId="27" xfId="0" applyFill="1" applyBorder="1" applyAlignment="1">
      <alignment vertical="center"/>
    </xf>
    <xf numFmtId="0" fontId="0" fillId="38" borderId="28" xfId="0" applyFill="1" applyBorder="1" applyAlignment="1">
      <alignment vertical="center"/>
    </xf>
    <xf numFmtId="0" fontId="0" fillId="38" borderId="29" xfId="0" applyFill="1" applyBorder="1" applyAlignment="1">
      <alignment vertical="center"/>
    </xf>
    <xf numFmtId="0" fontId="0" fillId="38" borderId="30" xfId="0" applyFill="1" applyBorder="1" applyAlignment="1">
      <alignment vertical="center"/>
    </xf>
    <xf numFmtId="0" fontId="0" fillId="38" borderId="0" xfId="0" applyFill="1" applyBorder="1" applyAlignment="1">
      <alignment vertical="center"/>
    </xf>
    <xf numFmtId="0" fontId="0" fillId="38" borderId="31" xfId="0" applyFill="1" applyBorder="1" applyAlignment="1">
      <alignment vertical="center"/>
    </xf>
    <xf numFmtId="0" fontId="0" fillId="38" borderId="32" xfId="0" applyFill="1" applyBorder="1" applyAlignment="1">
      <alignment vertical="center"/>
    </xf>
    <xf numFmtId="0" fontId="0" fillId="38" borderId="20" xfId="0" applyFill="1" applyBorder="1" applyAlignment="1">
      <alignment vertical="center"/>
    </xf>
    <xf numFmtId="0" fontId="0" fillId="38" borderId="33" xfId="0" applyFill="1" applyBorder="1" applyAlignment="1">
      <alignment vertical="center"/>
    </xf>
    <xf numFmtId="0" fontId="0" fillId="38" borderId="15" xfId="0" applyFill="1" applyBorder="1" applyAlignment="1">
      <alignment vertical="center"/>
    </xf>
    <xf numFmtId="0" fontId="90" fillId="0" borderId="16" xfId="0" applyFont="1" applyBorder="1" applyAlignment="1">
      <alignment horizontal="center" vertical="center" wrapText="1"/>
    </xf>
    <xf numFmtId="0" fontId="90" fillId="0" borderId="16" xfId="0" applyFont="1" applyBorder="1" applyAlignment="1">
      <alignment horizontal="left" vertical="center" wrapText="1"/>
    </xf>
    <xf numFmtId="0" fontId="90" fillId="0" borderId="16" xfId="0" applyFont="1" applyFill="1" applyBorder="1" applyAlignment="1">
      <alignment horizontal="left" vertical="center" wrapText="1"/>
    </xf>
    <xf numFmtId="0" fontId="90" fillId="0" borderId="16" xfId="0" applyFont="1" applyFill="1" applyBorder="1" applyAlignment="1">
      <alignment horizontal="center" vertical="center" wrapText="1"/>
    </xf>
    <xf numFmtId="0" fontId="25" fillId="41" borderId="22" xfId="0" applyFont="1" applyFill="1" applyBorder="1" applyAlignment="1">
      <alignment horizontal="center" vertical="center"/>
    </xf>
    <xf numFmtId="0" fontId="25" fillId="41" borderId="23" xfId="0" applyFont="1" applyFill="1" applyBorder="1" applyAlignment="1">
      <alignment horizontal="center" vertical="center"/>
    </xf>
    <xf numFmtId="0" fontId="25" fillId="41" borderId="24" xfId="0" applyFont="1" applyFill="1" applyBorder="1" applyAlignment="1">
      <alignment horizontal="center" vertical="center"/>
    </xf>
    <xf numFmtId="0" fontId="25" fillId="41" borderId="35" xfId="0" applyFont="1" applyFill="1"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xf>
    <xf numFmtId="0" fontId="91" fillId="33" borderId="40" xfId="0" applyFont="1" applyFill="1" applyBorder="1" applyAlignment="1">
      <alignment horizontal="left" vertical="center"/>
    </xf>
    <xf numFmtId="0" fontId="91" fillId="33" borderId="41" xfId="0" applyFont="1" applyFill="1" applyBorder="1" applyAlignment="1">
      <alignment vertical="center"/>
    </xf>
    <xf numFmtId="0" fontId="91" fillId="33" borderId="42" xfId="0" applyFont="1" applyFill="1" applyBorder="1" applyAlignment="1">
      <alignment vertical="center"/>
    </xf>
    <xf numFmtId="0" fontId="4" fillId="34" borderId="25" xfId="0" applyFont="1" applyFill="1" applyBorder="1" applyAlignment="1">
      <alignment vertical="center"/>
    </xf>
    <xf numFmtId="0" fontId="4" fillId="34" borderId="19" xfId="0" applyFont="1" applyFill="1" applyBorder="1" applyAlignment="1">
      <alignment vertical="center"/>
    </xf>
    <xf numFmtId="0" fontId="4" fillId="34" borderId="43" xfId="0" applyFont="1" applyFill="1" applyBorder="1" applyAlignment="1">
      <alignment vertical="center"/>
    </xf>
    <xf numFmtId="0" fontId="4" fillId="33" borderId="27"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4" fillId="33" borderId="44"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45"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0" fillId="33" borderId="30" xfId="0" applyFont="1" applyFill="1" applyBorder="1" applyAlignment="1">
      <alignment vertical="center"/>
    </xf>
    <xf numFmtId="0" fontId="0" fillId="33" borderId="0" xfId="0" applyFont="1" applyFill="1" applyBorder="1" applyAlignment="1">
      <alignment vertical="center"/>
    </xf>
    <xf numFmtId="0" fontId="0" fillId="33" borderId="45" xfId="0" applyFont="1" applyFill="1" applyBorder="1" applyAlignment="1">
      <alignment vertical="center"/>
    </xf>
    <xf numFmtId="0" fontId="91" fillId="33" borderId="47" xfId="0" applyFont="1" applyFill="1" applyBorder="1" applyAlignment="1">
      <alignment horizontal="left" vertical="center"/>
    </xf>
    <xf numFmtId="0" fontId="91" fillId="33" borderId="48" xfId="0" applyFont="1" applyFill="1" applyBorder="1" applyAlignment="1">
      <alignment vertical="center"/>
    </xf>
    <xf numFmtId="0" fontId="91" fillId="33" borderId="49" xfId="0" applyFont="1" applyFill="1" applyBorder="1" applyAlignment="1">
      <alignment vertical="center"/>
    </xf>
    <xf numFmtId="0" fontId="4" fillId="33" borderId="27" xfId="0" applyFont="1" applyFill="1" applyBorder="1" applyAlignment="1">
      <alignment vertical="center" wrapText="1"/>
    </xf>
    <xf numFmtId="0" fontId="4" fillId="33" borderId="28" xfId="0" applyFont="1" applyFill="1" applyBorder="1" applyAlignment="1">
      <alignment vertical="center" wrapText="1"/>
    </xf>
    <xf numFmtId="0" fontId="4" fillId="33" borderId="44" xfId="0" applyFont="1" applyFill="1" applyBorder="1" applyAlignment="1">
      <alignment vertical="center" wrapText="1"/>
    </xf>
    <xf numFmtId="0" fontId="4" fillId="33" borderId="30" xfId="0" applyFont="1" applyFill="1" applyBorder="1" applyAlignment="1">
      <alignment vertical="center" wrapText="1"/>
    </xf>
    <xf numFmtId="0" fontId="4" fillId="33" borderId="0" xfId="0" applyFont="1" applyFill="1" applyBorder="1" applyAlignment="1">
      <alignment vertical="center" wrapText="1"/>
    </xf>
    <xf numFmtId="0" fontId="4" fillId="33" borderId="45" xfId="0" applyFont="1" applyFill="1" applyBorder="1" applyAlignment="1">
      <alignment vertical="center" wrapText="1"/>
    </xf>
    <xf numFmtId="0" fontId="4" fillId="33" borderId="32" xfId="0" applyFont="1" applyFill="1" applyBorder="1" applyAlignment="1">
      <alignment vertical="center" wrapText="1"/>
    </xf>
    <xf numFmtId="0" fontId="4" fillId="33" borderId="20" xfId="0" applyFont="1" applyFill="1" applyBorder="1" applyAlignment="1">
      <alignment vertical="center" wrapText="1"/>
    </xf>
    <xf numFmtId="0" fontId="4" fillId="33" borderId="46" xfId="0" applyFont="1" applyFill="1" applyBorder="1" applyAlignment="1">
      <alignment vertical="center" wrapText="1"/>
    </xf>
    <xf numFmtId="0" fontId="0" fillId="33" borderId="50" xfId="0" applyFont="1" applyFill="1" applyBorder="1" applyAlignment="1">
      <alignment vertical="center"/>
    </xf>
    <xf numFmtId="0" fontId="0" fillId="33" borderId="48" xfId="0" applyFont="1" applyFill="1" applyBorder="1" applyAlignment="1">
      <alignment vertical="center"/>
    </xf>
    <xf numFmtId="0" fontId="0" fillId="33" borderId="51" xfId="0" applyFont="1" applyFill="1" applyBorder="1" applyAlignment="1">
      <alignment vertical="center"/>
    </xf>
    <xf numFmtId="0" fontId="12" fillId="0" borderId="0" xfId="0" applyFont="1" applyAlignment="1">
      <alignment vertical="center"/>
    </xf>
    <xf numFmtId="0" fontId="91" fillId="33" borderId="52" xfId="0" applyFont="1" applyFill="1" applyBorder="1" applyAlignment="1">
      <alignment horizontal="center" vertical="center"/>
    </xf>
    <xf numFmtId="0" fontId="91" fillId="39" borderId="53" xfId="0" applyFont="1" applyFill="1" applyBorder="1" applyAlignment="1">
      <alignment vertical="center"/>
    </xf>
    <xf numFmtId="0" fontId="91" fillId="42" borderId="20" xfId="0" applyFont="1" applyFill="1" applyBorder="1" applyAlignment="1">
      <alignment vertical="center"/>
    </xf>
    <xf numFmtId="0" fontId="91" fillId="42" borderId="46" xfId="0" applyFont="1" applyFill="1" applyBorder="1" applyAlignment="1">
      <alignment vertical="center"/>
    </xf>
    <xf numFmtId="0" fontId="91" fillId="42" borderId="19" xfId="0" applyFont="1" applyFill="1" applyBorder="1" applyAlignment="1">
      <alignment vertical="center"/>
    </xf>
    <xf numFmtId="0" fontId="91" fillId="42" borderId="43" xfId="0" applyFont="1" applyFill="1" applyBorder="1" applyAlignment="1">
      <alignment vertical="center"/>
    </xf>
    <xf numFmtId="0" fontId="91" fillId="39" borderId="54" xfId="0" applyFont="1" applyFill="1" applyBorder="1" applyAlignment="1">
      <alignment vertical="center"/>
    </xf>
    <xf numFmtId="182" fontId="91" fillId="41" borderId="55" xfId="49" applyNumberFormat="1" applyFont="1" applyFill="1" applyBorder="1" applyAlignment="1">
      <alignment vertical="center"/>
    </xf>
    <xf numFmtId="182" fontId="91" fillId="41" borderId="19" xfId="49" applyNumberFormat="1" applyFont="1" applyFill="1" applyBorder="1" applyAlignment="1">
      <alignment vertical="center"/>
    </xf>
    <xf numFmtId="182" fontId="91" fillId="41" borderId="26" xfId="49" applyNumberFormat="1" applyFont="1" applyFill="1" applyBorder="1" applyAlignment="1">
      <alignment vertical="center"/>
    </xf>
    <xf numFmtId="182" fontId="91" fillId="41" borderId="25" xfId="49" applyNumberFormat="1" applyFont="1" applyFill="1" applyBorder="1" applyAlignment="1">
      <alignment vertical="center"/>
    </xf>
    <xf numFmtId="182" fontId="91" fillId="41" borderId="21" xfId="49" applyNumberFormat="1" applyFont="1" applyFill="1" applyBorder="1" applyAlignment="1">
      <alignment vertical="center"/>
    </xf>
    <xf numFmtId="0" fontId="91" fillId="39" borderId="56" xfId="0" applyFont="1" applyFill="1" applyBorder="1" applyAlignment="1">
      <alignment vertical="center"/>
    </xf>
    <xf numFmtId="0" fontId="91" fillId="42" borderId="57" xfId="0" applyFont="1" applyFill="1" applyBorder="1" applyAlignment="1">
      <alignment vertical="center"/>
    </xf>
    <xf numFmtId="0" fontId="91" fillId="42" borderId="58" xfId="0" applyFont="1" applyFill="1" applyBorder="1" applyAlignment="1">
      <alignment vertical="center"/>
    </xf>
    <xf numFmtId="0" fontId="91" fillId="38" borderId="53" xfId="0" applyFont="1" applyFill="1" applyBorder="1" applyAlignment="1">
      <alignment vertical="center"/>
    </xf>
    <xf numFmtId="0" fontId="91" fillId="43" borderId="19" xfId="0" applyFont="1" applyFill="1" applyBorder="1" applyAlignment="1">
      <alignment vertical="center"/>
    </xf>
    <xf numFmtId="0" fontId="91" fillId="43" borderId="26" xfId="0" applyFont="1" applyFill="1" applyBorder="1" applyAlignment="1">
      <alignment vertical="center"/>
    </xf>
    <xf numFmtId="0" fontId="91" fillId="43" borderId="25" xfId="0" applyFont="1" applyFill="1" applyBorder="1" applyAlignment="1">
      <alignment vertical="center"/>
    </xf>
    <xf numFmtId="0" fontId="91" fillId="43" borderId="21" xfId="0" applyFont="1" applyFill="1" applyBorder="1" applyAlignment="1">
      <alignment vertical="center"/>
    </xf>
    <xf numFmtId="0" fontId="91" fillId="43" borderId="36" xfId="0" applyFont="1" applyFill="1" applyBorder="1" applyAlignment="1">
      <alignment vertical="center"/>
    </xf>
    <xf numFmtId="0" fontId="91" fillId="43" borderId="15" xfId="0" applyFont="1" applyFill="1" applyBorder="1" applyAlignment="1">
      <alignment vertical="center"/>
    </xf>
    <xf numFmtId="0" fontId="91" fillId="38" borderId="40" xfId="0" applyFont="1" applyFill="1" applyBorder="1" applyAlignment="1">
      <alignment horizontal="center" vertical="center"/>
    </xf>
    <xf numFmtId="0" fontId="91" fillId="38" borderId="59" xfId="0" applyFont="1" applyFill="1" applyBorder="1" applyAlignment="1">
      <alignment horizontal="center" vertical="center"/>
    </xf>
    <xf numFmtId="0" fontId="91" fillId="43" borderId="60" xfId="0" applyFont="1" applyFill="1" applyBorder="1" applyAlignment="1">
      <alignment vertical="center"/>
    </xf>
    <xf numFmtId="0" fontId="91" fillId="44" borderId="22" xfId="0" applyFont="1" applyFill="1" applyBorder="1" applyAlignment="1">
      <alignment vertical="center"/>
    </xf>
    <xf numFmtId="0" fontId="91" fillId="44" borderId="23" xfId="0" applyFont="1" applyFill="1" applyBorder="1" applyAlignment="1">
      <alignment vertical="center"/>
    </xf>
    <xf numFmtId="0" fontId="91" fillId="44" borderId="35" xfId="0" applyFont="1" applyFill="1" applyBorder="1" applyAlignment="1">
      <alignment vertical="center"/>
    </xf>
    <xf numFmtId="0" fontId="91" fillId="44" borderId="37" xfId="0" applyFont="1" applyFill="1" applyBorder="1" applyAlignment="1">
      <alignment vertical="center"/>
    </xf>
    <xf numFmtId="0" fontId="91" fillId="0" borderId="0" xfId="0" applyFont="1" applyAlignment="1">
      <alignment vertical="center"/>
    </xf>
    <xf numFmtId="0" fontId="92" fillId="38" borderId="0" xfId="0" applyFont="1" applyFill="1" applyBorder="1" applyAlignment="1">
      <alignment vertical="center"/>
    </xf>
    <xf numFmtId="0" fontId="91" fillId="38" borderId="0" xfId="0" applyFont="1" applyFill="1" applyBorder="1" applyAlignment="1">
      <alignment vertical="center"/>
    </xf>
    <xf numFmtId="0" fontId="91" fillId="38" borderId="45" xfId="0" applyFont="1" applyFill="1" applyBorder="1" applyAlignment="1">
      <alignment vertical="center"/>
    </xf>
    <xf numFmtId="0" fontId="91" fillId="38" borderId="20" xfId="0" applyFont="1" applyFill="1" applyBorder="1" applyAlignment="1">
      <alignment vertical="center"/>
    </xf>
    <xf numFmtId="0" fontId="91" fillId="38" borderId="61" xfId="0" applyFont="1" applyFill="1" applyBorder="1" applyAlignment="1">
      <alignment vertical="center"/>
    </xf>
    <xf numFmtId="0" fontId="91" fillId="38" borderId="62" xfId="0" applyFont="1" applyFill="1" applyBorder="1" applyAlignment="1">
      <alignment vertical="center"/>
    </xf>
    <xf numFmtId="0" fontId="91" fillId="38" borderId="53" xfId="0" applyFont="1" applyFill="1" applyBorder="1" applyAlignment="1">
      <alignment vertical="center"/>
    </xf>
    <xf numFmtId="0" fontId="91" fillId="38" borderId="40" xfId="0" applyFont="1" applyFill="1" applyBorder="1" applyAlignment="1">
      <alignment vertical="center"/>
    </xf>
    <xf numFmtId="0" fontId="92" fillId="38" borderId="27" xfId="0" applyFont="1" applyFill="1" applyBorder="1" applyAlignment="1">
      <alignment vertical="center"/>
    </xf>
    <xf numFmtId="0" fontId="91" fillId="43" borderId="36" xfId="0" applyFont="1" applyFill="1" applyBorder="1" applyAlignment="1">
      <alignment vertical="center" wrapText="1"/>
    </xf>
    <xf numFmtId="0" fontId="91" fillId="43" borderId="15" xfId="0" applyFont="1" applyFill="1" applyBorder="1" applyAlignment="1">
      <alignment vertical="center" wrapText="1"/>
    </xf>
    <xf numFmtId="0" fontId="91" fillId="43" borderId="52" xfId="0" applyFont="1" applyFill="1" applyBorder="1" applyAlignment="1">
      <alignment vertical="center"/>
    </xf>
    <xf numFmtId="193" fontId="91" fillId="44" borderId="63" xfId="0" applyNumberFormat="1" applyFont="1" applyFill="1" applyBorder="1" applyAlignment="1">
      <alignment vertical="center"/>
    </xf>
    <xf numFmtId="193" fontId="91" fillId="44" borderId="64" xfId="0" applyNumberFormat="1" applyFont="1" applyFill="1" applyBorder="1" applyAlignment="1">
      <alignment vertical="center"/>
    </xf>
    <xf numFmtId="193" fontId="91" fillId="44" borderId="65" xfId="0" applyNumberFormat="1" applyFont="1" applyFill="1" applyBorder="1" applyAlignment="1">
      <alignment vertical="center"/>
    </xf>
    <xf numFmtId="193" fontId="91" fillId="44" borderId="66" xfId="0" applyNumberFormat="1" applyFont="1" applyFill="1" applyBorder="1" applyAlignment="1">
      <alignment vertical="center"/>
    </xf>
    <xf numFmtId="0" fontId="91" fillId="38" borderId="28" xfId="0" applyFont="1" applyFill="1" applyBorder="1" applyAlignment="1">
      <alignment vertical="center"/>
    </xf>
    <xf numFmtId="0" fontId="91" fillId="38" borderId="44" xfId="0" applyFont="1" applyFill="1" applyBorder="1" applyAlignment="1">
      <alignment vertical="center"/>
    </xf>
    <xf numFmtId="193" fontId="91" fillId="38" borderId="20" xfId="0" applyNumberFormat="1" applyFont="1" applyFill="1" applyBorder="1" applyAlignment="1">
      <alignment vertical="center"/>
    </xf>
    <xf numFmtId="193" fontId="91" fillId="38" borderId="61" xfId="0" applyNumberFormat="1" applyFont="1" applyFill="1" applyBorder="1" applyAlignment="1">
      <alignment vertical="center"/>
    </xf>
    <xf numFmtId="193" fontId="91" fillId="38" borderId="62" xfId="0" applyNumberFormat="1" applyFont="1" applyFill="1" applyBorder="1" applyAlignment="1">
      <alignment vertical="center"/>
    </xf>
    <xf numFmtId="193" fontId="6" fillId="43" borderId="19" xfId="49" applyNumberFormat="1" applyFont="1" applyFill="1" applyBorder="1" applyAlignment="1">
      <alignment vertical="center"/>
    </xf>
    <xf numFmtId="193" fontId="6" fillId="43" borderId="26" xfId="49" applyNumberFormat="1" applyFont="1" applyFill="1" applyBorder="1" applyAlignment="1">
      <alignment vertical="center"/>
    </xf>
    <xf numFmtId="197" fontId="91" fillId="43" borderId="25" xfId="49" applyNumberFormat="1" applyFont="1" applyFill="1" applyBorder="1" applyAlignment="1">
      <alignment vertical="center"/>
    </xf>
    <xf numFmtId="197" fontId="91" fillId="43" borderId="19" xfId="49" applyNumberFormat="1" applyFont="1" applyFill="1" applyBorder="1" applyAlignment="1">
      <alignment vertical="center"/>
    </xf>
    <xf numFmtId="197" fontId="91" fillId="43" borderId="26" xfId="49" applyNumberFormat="1" applyFont="1" applyFill="1" applyBorder="1" applyAlignment="1">
      <alignment vertical="center"/>
    </xf>
    <xf numFmtId="193" fontId="6" fillId="43" borderId="25" xfId="49" applyNumberFormat="1" applyFont="1" applyFill="1" applyBorder="1" applyAlignment="1">
      <alignment vertical="center"/>
    </xf>
    <xf numFmtId="193" fontId="6" fillId="43" borderId="21" xfId="49" applyNumberFormat="1" applyFont="1" applyFill="1" applyBorder="1" applyAlignment="1">
      <alignment vertical="center"/>
    </xf>
    <xf numFmtId="193" fontId="6" fillId="43" borderId="67" xfId="49" applyNumberFormat="1" applyFont="1" applyFill="1" applyBorder="1" applyAlignment="1">
      <alignment vertical="center"/>
    </xf>
    <xf numFmtId="0" fontId="22" fillId="0" borderId="0" xfId="0" applyFont="1" applyAlignment="1">
      <alignment vertical="center"/>
    </xf>
    <xf numFmtId="0" fontId="0" fillId="45" borderId="27" xfId="0" applyFill="1" applyBorder="1" applyAlignment="1">
      <alignment vertical="center"/>
    </xf>
    <xf numFmtId="0" fontId="0" fillId="45" borderId="28" xfId="0" applyFill="1" applyBorder="1" applyAlignment="1">
      <alignment vertical="center"/>
    </xf>
    <xf numFmtId="0" fontId="0" fillId="45" borderId="29" xfId="0" applyFill="1" applyBorder="1" applyAlignment="1">
      <alignment vertical="center"/>
    </xf>
    <xf numFmtId="0" fontId="0" fillId="45" borderId="32" xfId="0" applyFill="1" applyBorder="1" applyAlignment="1">
      <alignment vertical="center"/>
    </xf>
    <xf numFmtId="0" fontId="0" fillId="45" borderId="20" xfId="0" applyFill="1" applyBorder="1" applyAlignment="1">
      <alignment vertical="center"/>
    </xf>
    <xf numFmtId="0" fontId="0" fillId="45" borderId="33" xfId="0" applyFill="1" applyBorder="1" applyAlignment="1">
      <alignment vertical="center"/>
    </xf>
    <xf numFmtId="0" fontId="0" fillId="45" borderId="30" xfId="0" applyFill="1" applyBorder="1" applyAlignment="1">
      <alignment vertical="center"/>
    </xf>
    <xf numFmtId="0" fontId="0" fillId="45" borderId="0" xfId="0" applyFill="1" applyBorder="1" applyAlignment="1">
      <alignment vertical="center"/>
    </xf>
    <xf numFmtId="0" fontId="0" fillId="45" borderId="31" xfId="0" applyFill="1" applyBorder="1" applyAlignment="1">
      <alignment vertical="center"/>
    </xf>
    <xf numFmtId="0" fontId="0" fillId="0" borderId="16" xfId="0" applyBorder="1" applyAlignment="1">
      <alignment horizontal="center" vertical="center"/>
    </xf>
    <xf numFmtId="0" fontId="90" fillId="0" borderId="68" xfId="0" applyFont="1" applyBorder="1" applyAlignment="1">
      <alignment horizontal="center" vertical="center" wrapText="1"/>
    </xf>
    <xf numFmtId="0" fontId="90" fillId="0" borderId="68" xfId="0" applyFont="1" applyBorder="1" applyAlignment="1">
      <alignment vertical="center" wrapText="1"/>
    </xf>
    <xf numFmtId="9" fontId="90" fillId="0" borderId="16" xfId="0" applyNumberFormat="1" applyFont="1" applyBorder="1" applyAlignment="1">
      <alignment horizontal="center" vertical="center" wrapText="1"/>
    </xf>
    <xf numFmtId="0" fontId="93" fillId="0" borderId="0" xfId="0" applyFont="1" applyBorder="1" applyAlignment="1">
      <alignment vertical="center"/>
    </xf>
    <xf numFmtId="0" fontId="93" fillId="0" borderId="38" xfId="0" applyFont="1" applyBorder="1" applyAlignment="1">
      <alignment horizontal="center" vertical="center"/>
    </xf>
    <xf numFmtId="0" fontId="0" fillId="42" borderId="0" xfId="0" applyFill="1" applyBorder="1" applyAlignment="1">
      <alignment horizontal="center" vertical="center"/>
    </xf>
    <xf numFmtId="0" fontId="94" fillId="0" borderId="38" xfId="0" applyFont="1" applyBorder="1" applyAlignment="1">
      <alignment horizontal="center" vertical="center" wrapText="1"/>
    </xf>
    <xf numFmtId="0" fontId="0" fillId="42" borderId="16" xfId="0" applyFill="1" applyBorder="1" applyAlignment="1">
      <alignment vertical="center"/>
    </xf>
    <xf numFmtId="0" fontId="0" fillId="42" borderId="16" xfId="0" applyFill="1" applyBorder="1" applyAlignment="1">
      <alignment horizontal="center" vertical="center"/>
    </xf>
    <xf numFmtId="38" fontId="0" fillId="7" borderId="16" xfId="49" applyFont="1" applyFill="1" applyBorder="1" applyAlignment="1">
      <alignment horizontal="center" vertical="center"/>
    </xf>
    <xf numFmtId="0" fontId="0" fillId="0" borderId="16" xfId="0" applyBorder="1" applyAlignment="1">
      <alignment vertical="center"/>
    </xf>
    <xf numFmtId="40" fontId="0" fillId="0" borderId="16" xfId="0" applyNumberFormat="1" applyBorder="1" applyAlignment="1">
      <alignment vertical="center"/>
    </xf>
    <xf numFmtId="38" fontId="95" fillId="0" borderId="16" xfId="0" applyNumberFormat="1" applyFont="1" applyBorder="1" applyAlignment="1">
      <alignment vertical="center"/>
    </xf>
    <xf numFmtId="0" fontId="0" fillId="7" borderId="16" xfId="0" applyFill="1" applyBorder="1" applyAlignment="1">
      <alignment horizontal="center" vertical="center"/>
    </xf>
    <xf numFmtId="0" fontId="96" fillId="0" borderId="16" xfId="0" applyFont="1" applyBorder="1" applyAlignment="1">
      <alignment vertical="center"/>
    </xf>
    <xf numFmtId="0" fontId="96" fillId="0" borderId="16" xfId="0" applyFont="1" applyBorder="1" applyAlignment="1">
      <alignment horizontal="center" vertical="center"/>
    </xf>
    <xf numFmtId="38" fontId="96" fillId="0" borderId="16" xfId="49" applyFont="1" applyBorder="1" applyAlignment="1">
      <alignment horizontal="center" vertical="center"/>
    </xf>
    <xf numFmtId="0" fontId="95" fillId="0" borderId="16" xfId="0" applyFont="1" applyBorder="1" applyAlignment="1">
      <alignment horizontal="center" vertical="center"/>
    </xf>
    <xf numFmtId="2" fontId="95" fillId="0" borderId="16" xfId="0" applyNumberFormat="1" applyFont="1" applyBorder="1" applyAlignment="1">
      <alignment vertical="center"/>
    </xf>
    <xf numFmtId="0" fontId="95" fillId="0" borderId="16" xfId="0" applyFont="1" applyBorder="1" applyAlignment="1">
      <alignment vertical="center"/>
    </xf>
    <xf numFmtId="38" fontId="95" fillId="0" borderId="25" xfId="49" applyFont="1" applyBorder="1" applyAlignment="1">
      <alignment horizontal="center" vertical="center"/>
    </xf>
    <xf numFmtId="0" fontId="96" fillId="0" borderId="0" xfId="0" applyFont="1" applyFill="1" applyBorder="1" applyAlignment="1">
      <alignment vertical="center"/>
    </xf>
    <xf numFmtId="0" fontId="96" fillId="0" borderId="0" xfId="0" applyFont="1" applyBorder="1" applyAlignment="1">
      <alignment horizontal="center" vertical="center"/>
    </xf>
    <xf numFmtId="38" fontId="96" fillId="0" borderId="0" xfId="49" applyFont="1" applyBorder="1" applyAlignment="1">
      <alignment horizontal="center" vertical="center"/>
    </xf>
    <xf numFmtId="38" fontId="0" fillId="0" borderId="25" xfId="49" applyFont="1" applyBorder="1" applyAlignment="1">
      <alignment horizontal="center" vertical="center"/>
    </xf>
    <xf numFmtId="9" fontId="0" fillId="7" borderId="16" xfId="42" applyFont="1" applyFill="1" applyBorder="1" applyAlignment="1">
      <alignment horizontal="center" vertical="center"/>
    </xf>
    <xf numFmtId="38" fontId="0" fillId="0" borderId="16" xfId="49" applyFont="1" applyBorder="1" applyAlignment="1">
      <alignment vertical="center"/>
    </xf>
    <xf numFmtId="40" fontId="0" fillId="0" borderId="25" xfId="49" applyNumberFormat="1" applyFont="1" applyBorder="1" applyAlignment="1">
      <alignment horizontal="center" vertical="center"/>
    </xf>
    <xf numFmtId="0" fontId="0" fillId="0" borderId="0" xfId="0" applyBorder="1" applyAlignment="1">
      <alignment vertical="center"/>
    </xf>
    <xf numFmtId="2" fontId="0" fillId="0" borderId="25" xfId="0" applyNumberFormat="1" applyBorder="1" applyAlignment="1">
      <alignment horizontal="center" vertical="center"/>
    </xf>
    <xf numFmtId="0" fontId="95" fillId="0" borderId="0" xfId="0" applyFont="1" applyBorder="1" applyAlignment="1">
      <alignment horizontal="center" vertical="center"/>
    </xf>
    <xf numFmtId="178" fontId="0" fillId="0" borderId="16" xfId="0" applyNumberFormat="1" applyBorder="1" applyAlignment="1">
      <alignment vertical="center"/>
    </xf>
    <xf numFmtId="9" fontId="95" fillId="7" borderId="16" xfId="0" applyNumberFormat="1" applyFont="1" applyFill="1" applyBorder="1" applyAlignment="1">
      <alignment horizontal="center" vertical="center"/>
    </xf>
    <xf numFmtId="0" fontId="95" fillId="7" borderId="16" xfId="0" applyFont="1" applyFill="1" applyBorder="1" applyAlignment="1">
      <alignment horizontal="center" vertical="center"/>
    </xf>
    <xf numFmtId="9" fontId="95" fillId="7" borderId="16" xfId="42" applyFont="1" applyFill="1" applyBorder="1" applyAlignment="1">
      <alignment horizontal="center" vertical="center"/>
    </xf>
    <xf numFmtId="0" fontId="0" fillId="0" borderId="16" xfId="0" applyBorder="1" applyAlignment="1">
      <alignment horizontal="left" vertical="center"/>
    </xf>
    <xf numFmtId="38" fontId="0" fillId="0" borderId="16" xfId="0" applyNumberFormat="1" applyBorder="1" applyAlignment="1">
      <alignment vertical="center"/>
    </xf>
    <xf numFmtId="0" fontId="0" fillId="0" borderId="16" xfId="0" applyFill="1" applyBorder="1" applyAlignment="1">
      <alignment vertical="center"/>
    </xf>
    <xf numFmtId="178" fontId="0" fillId="0" borderId="16" xfId="49" applyNumberFormat="1" applyFont="1" applyBorder="1" applyAlignment="1">
      <alignment horizontal="center" vertical="center"/>
    </xf>
    <xf numFmtId="0" fontId="95" fillId="0" borderId="0" xfId="0" applyFont="1" applyAlignment="1">
      <alignment horizontal="center" vertical="center"/>
    </xf>
    <xf numFmtId="0" fontId="97" fillId="0" borderId="0" xfId="0" applyFont="1" applyAlignment="1">
      <alignment vertical="center"/>
    </xf>
    <xf numFmtId="0" fontId="13" fillId="46" borderId="0" xfId="0" applyFont="1" applyFill="1" applyAlignment="1">
      <alignment vertical="center"/>
    </xf>
    <xf numFmtId="0" fontId="13" fillId="46" borderId="27" xfId="0" applyFont="1" applyFill="1" applyBorder="1" applyAlignment="1">
      <alignment vertical="center"/>
    </xf>
    <xf numFmtId="0" fontId="13" fillId="46" borderId="28" xfId="0" applyFont="1" applyFill="1" applyBorder="1" applyAlignment="1">
      <alignment vertical="center"/>
    </xf>
    <xf numFmtId="0" fontId="13" fillId="46" borderId="29" xfId="0" applyFont="1" applyFill="1" applyBorder="1" applyAlignment="1">
      <alignment vertical="center"/>
    </xf>
    <xf numFmtId="0" fontId="36" fillId="46" borderId="0" xfId="0" applyFont="1" applyFill="1" applyAlignment="1">
      <alignment vertical="center"/>
    </xf>
    <xf numFmtId="0" fontId="36" fillId="46" borderId="30" xfId="0" applyFont="1" applyFill="1" applyBorder="1" applyAlignment="1">
      <alignment vertical="center"/>
    </xf>
    <xf numFmtId="0" fontId="37" fillId="46" borderId="0" xfId="43" applyFont="1" applyFill="1" applyBorder="1" applyAlignment="1" applyProtection="1">
      <alignment vertical="center"/>
      <protection/>
    </xf>
    <xf numFmtId="0" fontId="36" fillId="46" borderId="31" xfId="0" applyFont="1" applyFill="1" applyBorder="1" applyAlignment="1">
      <alignment vertical="center"/>
    </xf>
    <xf numFmtId="0" fontId="36" fillId="46" borderId="0" xfId="0" applyFont="1" applyFill="1" applyBorder="1" applyAlignment="1">
      <alignment vertical="center"/>
    </xf>
    <xf numFmtId="0" fontId="36" fillId="46" borderId="32" xfId="0" applyFont="1" applyFill="1" applyBorder="1" applyAlignment="1">
      <alignment vertical="center"/>
    </xf>
    <xf numFmtId="0" fontId="36" fillId="46" borderId="20" xfId="0" applyFont="1" applyFill="1" applyBorder="1" applyAlignment="1">
      <alignment vertical="center"/>
    </xf>
    <xf numFmtId="0" fontId="36" fillId="46" borderId="33" xfId="0" applyFont="1" applyFill="1" applyBorder="1" applyAlignment="1">
      <alignment vertical="center"/>
    </xf>
    <xf numFmtId="0" fontId="98" fillId="0" borderId="0" xfId="62" applyFont="1">
      <alignment vertical="center"/>
      <protection/>
    </xf>
    <xf numFmtId="0" fontId="99" fillId="0" borderId="0" xfId="62" applyFont="1">
      <alignment vertical="center"/>
      <protection/>
    </xf>
    <xf numFmtId="0" fontId="100" fillId="0" borderId="0" xfId="62" applyFont="1" applyFill="1" applyAlignment="1">
      <alignment horizontal="right" vertical="center"/>
      <protection/>
    </xf>
    <xf numFmtId="0" fontId="101" fillId="7" borderId="69" xfId="62" applyFont="1" applyFill="1" applyBorder="1">
      <alignment vertical="center"/>
      <protection/>
    </xf>
    <xf numFmtId="0" fontId="101" fillId="7" borderId="70" xfId="62" applyFont="1" applyFill="1" applyBorder="1">
      <alignment vertical="center"/>
      <protection/>
    </xf>
    <xf numFmtId="0" fontId="101" fillId="0" borderId="62" xfId="62" applyFont="1" applyBorder="1" applyAlignment="1">
      <alignment vertical="center"/>
      <protection/>
    </xf>
    <xf numFmtId="0" fontId="101" fillId="0" borderId="61" xfId="62" applyFont="1" applyBorder="1" applyAlignment="1">
      <alignment vertical="center"/>
      <protection/>
    </xf>
    <xf numFmtId="0" fontId="101" fillId="0" borderId="71" xfId="62" applyFont="1" applyBorder="1" applyAlignment="1">
      <alignment vertical="center"/>
      <protection/>
    </xf>
    <xf numFmtId="0" fontId="101" fillId="0" borderId="72" xfId="62" applyFont="1" applyBorder="1" applyAlignment="1">
      <alignment horizontal="center" vertical="center"/>
      <protection/>
    </xf>
    <xf numFmtId="0" fontId="101" fillId="0" borderId="73" xfId="62" applyFont="1" applyBorder="1" applyAlignment="1">
      <alignment vertical="center"/>
      <protection/>
    </xf>
    <xf numFmtId="0" fontId="101" fillId="0" borderId="74" xfId="62" applyFont="1" applyBorder="1" applyAlignment="1">
      <alignment horizontal="center" vertical="center"/>
      <protection/>
    </xf>
    <xf numFmtId="0" fontId="101" fillId="0" borderId="75" xfId="62" applyFont="1" applyBorder="1" applyAlignment="1">
      <alignment vertical="center"/>
      <protection/>
    </xf>
    <xf numFmtId="0" fontId="101" fillId="0" borderId="76" xfId="62" applyFont="1" applyBorder="1" applyAlignment="1">
      <alignment horizontal="center" vertical="center"/>
      <protection/>
    </xf>
    <xf numFmtId="0" fontId="101" fillId="0" borderId="67" xfId="62" applyFont="1" applyBorder="1" applyAlignment="1">
      <alignment vertical="center"/>
      <protection/>
    </xf>
    <xf numFmtId="0" fontId="101" fillId="0" borderId="71" xfId="62" applyFont="1" applyBorder="1">
      <alignment vertical="center"/>
      <protection/>
    </xf>
    <xf numFmtId="0" fontId="101" fillId="0" borderId="73" xfId="62" applyFont="1" applyBorder="1">
      <alignment vertical="center"/>
      <protection/>
    </xf>
    <xf numFmtId="0" fontId="101" fillId="0" borderId="19" xfId="62" applyFont="1" applyBorder="1" applyAlignment="1">
      <alignment vertical="center"/>
      <protection/>
    </xf>
    <xf numFmtId="0" fontId="101" fillId="0" borderId="21" xfId="62" applyFont="1" applyBorder="1" applyAlignment="1">
      <alignment vertical="center"/>
      <protection/>
    </xf>
    <xf numFmtId="0" fontId="101" fillId="0" borderId="77" xfId="62" applyFont="1" applyBorder="1">
      <alignment vertical="center"/>
      <protection/>
    </xf>
    <xf numFmtId="0" fontId="101" fillId="0" borderId="78" xfId="62" applyFont="1" applyBorder="1" applyAlignment="1">
      <alignment horizontal="center" vertical="center"/>
      <protection/>
    </xf>
    <xf numFmtId="0" fontId="6" fillId="46" borderId="38" xfId="62" applyFont="1" applyFill="1" applyBorder="1" applyAlignment="1">
      <alignment horizontal="center" vertical="center"/>
      <protection/>
    </xf>
    <xf numFmtId="0" fontId="6" fillId="46" borderId="38" xfId="62" applyFont="1" applyFill="1" applyBorder="1" applyAlignment="1">
      <alignment horizontal="center" vertical="center" wrapText="1"/>
      <protection/>
    </xf>
    <xf numFmtId="0" fontId="13" fillId="46" borderId="0" xfId="0" applyFont="1" applyFill="1" applyBorder="1" applyAlignment="1">
      <alignment vertical="center"/>
    </xf>
    <xf numFmtId="0" fontId="0" fillId="0" borderId="16" xfId="0" applyBorder="1" applyAlignment="1">
      <alignment horizontal="center" vertical="center"/>
    </xf>
    <xf numFmtId="0" fontId="102" fillId="0" borderId="0" xfId="62" applyFont="1" applyAlignment="1">
      <alignment horizontal="center" vertical="center" wrapText="1"/>
      <protection/>
    </xf>
    <xf numFmtId="0" fontId="6" fillId="0" borderId="16" xfId="62" applyFont="1" applyBorder="1" applyAlignment="1" applyProtection="1">
      <alignment vertical="center" wrapText="1"/>
      <protection locked="0"/>
    </xf>
    <xf numFmtId="0" fontId="6" fillId="0" borderId="15" xfId="62" applyFont="1" applyFill="1" applyBorder="1" applyAlignment="1" applyProtection="1">
      <alignment vertical="center" wrapText="1"/>
      <protection locked="0"/>
    </xf>
    <xf numFmtId="0" fontId="6" fillId="0" borderId="16" xfId="62" applyFont="1" applyFill="1" applyBorder="1" applyAlignment="1" applyProtection="1">
      <alignment vertical="center" wrapText="1"/>
      <protection locked="0"/>
    </xf>
    <xf numFmtId="0" fontId="6" fillId="0" borderId="16" xfId="62" applyFont="1" applyFill="1" applyBorder="1" applyAlignment="1" applyProtection="1" quotePrefix="1">
      <alignment vertical="center" wrapText="1"/>
      <protection locked="0"/>
    </xf>
    <xf numFmtId="0" fontId="6" fillId="28" borderId="36" xfId="62" applyFont="1" applyFill="1" applyBorder="1" applyAlignment="1" applyProtection="1">
      <alignment horizontal="center" vertical="center"/>
      <protection locked="0"/>
    </xf>
    <xf numFmtId="0" fontId="6" fillId="28" borderId="16" xfId="62" applyFont="1" applyFill="1" applyBorder="1" applyAlignment="1" applyProtection="1">
      <alignment horizontal="center" vertical="center"/>
      <protection locked="0"/>
    </xf>
    <xf numFmtId="0" fontId="6" fillId="28" borderId="15" xfId="62" applyFont="1" applyFill="1" applyBorder="1" applyProtection="1">
      <alignment vertical="center"/>
      <protection locked="0"/>
    </xf>
    <xf numFmtId="0" fontId="6" fillId="28" borderId="16" xfId="62" applyFont="1" applyFill="1" applyBorder="1" applyAlignment="1" applyProtection="1" quotePrefix="1">
      <alignment horizontal="center" vertical="center"/>
      <protection locked="0"/>
    </xf>
    <xf numFmtId="0" fontId="6" fillId="28" borderId="16" xfId="62" applyFont="1" applyFill="1" applyBorder="1" applyProtection="1">
      <alignment vertical="center"/>
      <protection locked="0"/>
    </xf>
    <xf numFmtId="0" fontId="6" fillId="28" borderId="16" xfId="62" applyFont="1" applyFill="1" applyBorder="1" applyAlignment="1" applyProtection="1">
      <alignment vertical="center" wrapText="1"/>
      <protection locked="0"/>
    </xf>
    <xf numFmtId="0" fontId="0" fillId="47" borderId="27" xfId="0" applyFill="1" applyBorder="1" applyAlignment="1">
      <alignment vertical="center"/>
    </xf>
    <xf numFmtId="0" fontId="0" fillId="47" borderId="28" xfId="0" applyFill="1" applyBorder="1" applyAlignment="1">
      <alignment vertical="center"/>
    </xf>
    <xf numFmtId="0" fontId="0" fillId="47" borderId="29" xfId="0" applyFill="1" applyBorder="1" applyAlignment="1">
      <alignment vertical="center"/>
    </xf>
    <xf numFmtId="0" fontId="0" fillId="47" borderId="30" xfId="0" applyFill="1" applyBorder="1" applyAlignment="1">
      <alignment vertical="center"/>
    </xf>
    <xf numFmtId="0" fontId="0" fillId="47" borderId="0" xfId="0" applyFill="1" applyBorder="1" applyAlignment="1">
      <alignment vertical="center"/>
    </xf>
    <xf numFmtId="0" fontId="0" fillId="47" borderId="31" xfId="0" applyFill="1" applyBorder="1" applyAlignment="1">
      <alignment vertical="center"/>
    </xf>
    <xf numFmtId="0" fontId="0" fillId="47" borderId="32" xfId="0" applyFill="1" applyBorder="1" applyAlignment="1">
      <alignment vertical="center"/>
    </xf>
    <xf numFmtId="0" fontId="0" fillId="47" borderId="20" xfId="0" applyFill="1" applyBorder="1" applyAlignment="1">
      <alignment vertical="center"/>
    </xf>
    <xf numFmtId="0" fontId="0" fillId="47" borderId="33" xfId="0" applyFill="1" applyBorder="1" applyAlignment="1">
      <alignment vertical="center"/>
    </xf>
    <xf numFmtId="0" fontId="81" fillId="0" borderId="0" xfId="0" applyFont="1" applyAlignment="1">
      <alignment horizontal="right" vertical="top"/>
    </xf>
    <xf numFmtId="0" fontId="81" fillId="33" borderId="0" xfId="0" applyFont="1" applyFill="1" applyAlignment="1">
      <alignment vertical="center"/>
    </xf>
    <xf numFmtId="0" fontId="0" fillId="0" borderId="16" xfId="0" applyBorder="1" applyAlignment="1">
      <alignment horizontal="center" vertical="center"/>
    </xf>
    <xf numFmtId="0" fontId="103" fillId="0" borderId="0" xfId="0" applyFont="1" applyAlignment="1">
      <alignment vertical="center" wrapText="1"/>
    </xf>
    <xf numFmtId="0" fontId="0" fillId="0" borderId="16" xfId="0" applyBorder="1" applyAlignment="1">
      <alignment horizontal="left" vertical="center" wrapText="1"/>
    </xf>
    <xf numFmtId="38" fontId="0" fillId="0" borderId="16" xfId="49" applyFont="1" applyBorder="1" applyAlignment="1">
      <alignment horizontal="center" vertical="center"/>
    </xf>
    <xf numFmtId="0" fontId="0" fillId="0" borderId="16" xfId="0" applyBorder="1" applyAlignment="1" quotePrefix="1">
      <alignment horizontal="center" vertical="center"/>
    </xf>
    <xf numFmtId="0" fontId="14" fillId="0" borderId="0" xfId="43" applyFill="1" applyBorder="1" applyAlignment="1" applyProtection="1">
      <alignment horizontal="center" vertical="center"/>
      <protection/>
    </xf>
    <xf numFmtId="0" fontId="36" fillId="46" borderId="0" xfId="0" applyFont="1" applyFill="1" applyAlignment="1">
      <alignment horizontal="right" vertical="center"/>
    </xf>
    <xf numFmtId="0" fontId="104" fillId="48" borderId="79" xfId="0" applyFont="1" applyFill="1" applyBorder="1" applyAlignment="1">
      <alignment horizontal="center" vertical="center" wrapText="1"/>
    </xf>
    <xf numFmtId="0" fontId="104" fillId="48" borderId="80" xfId="0" applyFont="1" applyFill="1" applyBorder="1" applyAlignment="1">
      <alignment horizontal="center" vertical="center" wrapText="1"/>
    </xf>
    <xf numFmtId="0" fontId="104" fillId="48" borderId="81" xfId="0" applyFont="1" applyFill="1" applyBorder="1" applyAlignment="1">
      <alignment horizontal="center" vertical="center" wrapText="1"/>
    </xf>
    <xf numFmtId="0" fontId="6" fillId="0" borderId="68" xfId="62" applyFont="1" applyBorder="1" applyAlignment="1">
      <alignment horizontal="center" vertical="center"/>
      <protection/>
    </xf>
    <xf numFmtId="0" fontId="6" fillId="0" borderId="36" xfId="62" applyFont="1" applyBorder="1" applyAlignment="1">
      <alignment horizontal="center" vertical="center"/>
      <protection/>
    </xf>
    <xf numFmtId="0" fontId="6" fillId="0" borderId="15" xfId="62" applyFont="1" applyBorder="1" applyAlignment="1">
      <alignment horizontal="center" vertical="center"/>
      <protection/>
    </xf>
    <xf numFmtId="203" fontId="101" fillId="0" borderId="82" xfId="62" applyNumberFormat="1" applyFont="1" applyBorder="1" applyAlignment="1">
      <alignment horizontal="center" vertical="center"/>
      <protection/>
    </xf>
    <xf numFmtId="203" fontId="101" fillId="0" borderId="83" xfId="62" applyNumberFormat="1" applyFont="1" applyBorder="1" applyAlignment="1">
      <alignment horizontal="center" vertical="center"/>
      <protection/>
    </xf>
    <xf numFmtId="0" fontId="101" fillId="0" borderId="19" xfId="62" applyFont="1" applyBorder="1" applyAlignment="1">
      <alignment vertical="center"/>
      <protection/>
    </xf>
    <xf numFmtId="0" fontId="101" fillId="0" borderId="26" xfId="62" applyFont="1" applyBorder="1" applyAlignment="1">
      <alignment vertical="center"/>
      <protection/>
    </xf>
    <xf numFmtId="203" fontId="101" fillId="0" borderId="84" xfId="62" applyNumberFormat="1" applyFont="1" applyBorder="1" applyAlignment="1">
      <alignment horizontal="center" vertical="center"/>
      <protection/>
    </xf>
    <xf numFmtId="203" fontId="101" fillId="0" borderId="85" xfId="62" applyNumberFormat="1" applyFont="1" applyBorder="1" applyAlignment="1">
      <alignment horizontal="center" vertical="center"/>
      <protection/>
    </xf>
    <xf numFmtId="203" fontId="101" fillId="0" borderId="86" xfId="62" applyNumberFormat="1" applyFont="1" applyBorder="1" applyAlignment="1">
      <alignment horizontal="center" vertical="center"/>
      <protection/>
    </xf>
    <xf numFmtId="203" fontId="101" fillId="0" borderId="87" xfId="62" applyNumberFormat="1" applyFont="1" applyBorder="1" applyAlignment="1">
      <alignment horizontal="center" vertical="center"/>
      <protection/>
    </xf>
    <xf numFmtId="0" fontId="101" fillId="0" borderId="57" xfId="62" applyFont="1" applyBorder="1" applyAlignment="1">
      <alignment vertical="center"/>
      <protection/>
    </xf>
    <xf numFmtId="0" fontId="101" fillId="0" borderId="88" xfId="62" applyFont="1" applyBorder="1" applyAlignment="1">
      <alignment vertical="center"/>
      <protection/>
    </xf>
    <xf numFmtId="0" fontId="101" fillId="0" borderId="89" xfId="62" applyFont="1" applyBorder="1" applyAlignment="1">
      <alignment vertical="center"/>
      <protection/>
    </xf>
    <xf numFmtId="0" fontId="101" fillId="0" borderId="90" xfId="62" applyFont="1" applyBorder="1" applyAlignment="1">
      <alignment vertical="center"/>
      <protection/>
    </xf>
    <xf numFmtId="0" fontId="101" fillId="0" borderId="91" xfId="62" applyFont="1" applyBorder="1" applyAlignment="1">
      <alignment vertical="center"/>
      <protection/>
    </xf>
    <xf numFmtId="0" fontId="101" fillId="0" borderId="92" xfId="62" applyFont="1" applyBorder="1" applyAlignment="1">
      <alignment vertical="center"/>
      <protection/>
    </xf>
    <xf numFmtId="0" fontId="101" fillId="0" borderId="93" xfId="62" applyFont="1" applyBorder="1" applyAlignment="1">
      <alignment vertical="center"/>
      <protection/>
    </xf>
    <xf numFmtId="0" fontId="101" fillId="0" borderId="94" xfId="62" applyFont="1" applyBorder="1" applyAlignment="1">
      <alignment vertical="center"/>
      <protection/>
    </xf>
    <xf numFmtId="0" fontId="101" fillId="0" borderId="19" xfId="62" applyFont="1" applyBorder="1" applyAlignment="1">
      <alignment horizontal="center" vertical="center"/>
      <protection/>
    </xf>
    <xf numFmtId="0" fontId="101" fillId="0" borderId="21" xfId="62" applyFont="1" applyBorder="1" applyAlignment="1">
      <alignment horizontal="center" vertical="center"/>
      <protection/>
    </xf>
    <xf numFmtId="0" fontId="101" fillId="7" borderId="95" xfId="62" applyFont="1" applyFill="1" applyBorder="1" applyAlignment="1">
      <alignment horizontal="center" vertical="center"/>
      <protection/>
    </xf>
    <xf numFmtId="0" fontId="101" fillId="0" borderId="20" xfId="62" applyFont="1" applyBorder="1" applyAlignment="1">
      <alignment vertical="center"/>
      <protection/>
    </xf>
    <xf numFmtId="0" fontId="101" fillId="0" borderId="61" xfId="62" applyFont="1" applyBorder="1" applyAlignment="1">
      <alignment vertical="center"/>
      <protection/>
    </xf>
    <xf numFmtId="0" fontId="101" fillId="0" borderId="96" xfId="62" applyFont="1" applyBorder="1" applyAlignment="1">
      <alignment vertical="center"/>
      <protection/>
    </xf>
    <xf numFmtId="0" fontId="101" fillId="0" borderId="97" xfId="62" applyFont="1" applyBorder="1" applyAlignment="1">
      <alignment vertical="center"/>
      <protection/>
    </xf>
    <xf numFmtId="0" fontId="101" fillId="0" borderId="98" xfId="62" applyFont="1" applyBorder="1" applyAlignment="1">
      <alignment vertical="center"/>
      <protection/>
    </xf>
    <xf numFmtId="0" fontId="6" fillId="0" borderId="99" xfId="62" applyFont="1" applyBorder="1" applyAlignment="1">
      <alignment horizontal="center" vertical="center"/>
      <protection/>
    </xf>
    <xf numFmtId="0" fontId="6" fillId="0" borderId="99" xfId="62" applyFont="1" applyFill="1" applyBorder="1" applyAlignment="1">
      <alignment horizontal="center" vertical="center"/>
      <protection/>
    </xf>
    <xf numFmtId="0" fontId="6" fillId="0" borderId="36" xfId="62" applyFont="1" applyFill="1" applyBorder="1" applyAlignment="1">
      <alignment horizontal="center" vertical="center"/>
      <protection/>
    </xf>
    <xf numFmtId="0" fontId="6" fillId="0" borderId="15" xfId="62" applyFont="1" applyFill="1" applyBorder="1" applyAlignment="1">
      <alignment horizontal="center" vertical="center"/>
      <protection/>
    </xf>
    <xf numFmtId="0" fontId="11" fillId="0" borderId="20" xfId="62" applyFont="1" applyBorder="1" applyAlignment="1">
      <alignment horizontal="center" vertical="center"/>
      <protection/>
    </xf>
    <xf numFmtId="0" fontId="6" fillId="46" borderId="50" xfId="62" applyFont="1" applyFill="1" applyBorder="1" applyAlignment="1">
      <alignment horizontal="center" vertical="center"/>
      <protection/>
    </xf>
    <xf numFmtId="0" fontId="6" fillId="46" borderId="49" xfId="62" applyFont="1" applyFill="1" applyBorder="1" applyAlignment="1">
      <alignment horizontal="center" vertical="center"/>
      <protection/>
    </xf>
    <xf numFmtId="0" fontId="6" fillId="46" borderId="38" xfId="62" applyFont="1" applyFill="1" applyBorder="1" applyAlignment="1">
      <alignment horizontal="center" vertical="center"/>
      <protection/>
    </xf>
    <xf numFmtId="0" fontId="6" fillId="0" borderId="16" xfId="62" applyFont="1" applyBorder="1" applyAlignment="1">
      <alignment horizontal="center" vertical="center"/>
      <protection/>
    </xf>
    <xf numFmtId="0" fontId="81" fillId="0" borderId="0" xfId="0" applyFont="1" applyAlignment="1">
      <alignment horizontal="left" vertical="top" wrapText="1"/>
    </xf>
    <xf numFmtId="0" fontId="81" fillId="0" borderId="0" xfId="0" applyFont="1" applyAlignment="1">
      <alignment horizontal="left" vertical="top"/>
    </xf>
    <xf numFmtId="0" fontId="28" fillId="9" borderId="66" xfId="64" applyFont="1" applyFill="1" applyBorder="1" applyAlignment="1">
      <alignment horizontal="center" vertical="center"/>
    </xf>
    <xf numFmtId="0" fontId="28" fillId="9" borderId="64" xfId="64" applyFont="1" applyFill="1" applyBorder="1" applyAlignment="1">
      <alignment horizontal="center" vertical="center"/>
    </xf>
    <xf numFmtId="0" fontId="28" fillId="9" borderId="65" xfId="64" applyFont="1" applyFill="1" applyBorder="1" applyAlignment="1">
      <alignment horizontal="center" vertical="center"/>
    </xf>
    <xf numFmtId="0" fontId="92" fillId="9" borderId="66" xfId="0" applyFont="1" applyFill="1" applyBorder="1" applyAlignment="1">
      <alignment horizontal="center" vertical="center"/>
    </xf>
    <xf numFmtId="0" fontId="92" fillId="9" borderId="64" xfId="0" applyFont="1" applyFill="1" applyBorder="1" applyAlignment="1">
      <alignment horizontal="center" vertical="center"/>
    </xf>
    <xf numFmtId="0" fontId="92" fillId="9" borderId="100" xfId="0" applyFont="1" applyFill="1" applyBorder="1" applyAlignment="1">
      <alignment horizontal="center" vertical="center"/>
    </xf>
    <xf numFmtId="0" fontId="92" fillId="9" borderId="65" xfId="0" applyFont="1" applyFill="1" applyBorder="1" applyAlignment="1">
      <alignment horizontal="center" vertical="center"/>
    </xf>
    <xf numFmtId="178" fontId="91" fillId="34" borderId="68" xfId="0" applyNumberFormat="1" applyFont="1" applyFill="1" applyBorder="1" applyAlignment="1">
      <alignment vertical="center"/>
    </xf>
    <xf numFmtId="178" fontId="91" fillId="34" borderId="101" xfId="0" applyNumberFormat="1" applyFont="1" applyFill="1" applyBorder="1" applyAlignment="1">
      <alignment vertical="center"/>
    </xf>
    <xf numFmtId="178" fontId="91" fillId="34" borderId="16" xfId="0" applyNumberFormat="1" applyFont="1" applyFill="1" applyBorder="1" applyAlignment="1">
      <alignment vertical="center"/>
    </xf>
    <xf numFmtId="178" fontId="91" fillId="34" borderId="102" xfId="0" applyNumberFormat="1" applyFont="1" applyFill="1" applyBorder="1" applyAlignment="1">
      <alignment vertical="center"/>
    </xf>
    <xf numFmtId="38" fontId="6" fillId="34" borderId="38" xfId="49" applyFont="1" applyFill="1" applyBorder="1" applyAlignment="1">
      <alignment vertical="center" wrapText="1"/>
    </xf>
    <xf numFmtId="38" fontId="6" fillId="34" borderId="103" xfId="49" applyFont="1" applyFill="1" applyBorder="1" applyAlignment="1">
      <alignment vertical="center" wrapText="1"/>
    </xf>
    <xf numFmtId="178" fontId="6" fillId="49" borderId="104" xfId="49" applyNumberFormat="1" applyFont="1" applyFill="1" applyBorder="1" applyAlignment="1">
      <alignment vertical="center"/>
    </xf>
    <xf numFmtId="178" fontId="6" fillId="49" borderId="105" xfId="49" applyNumberFormat="1" applyFont="1" applyFill="1" applyBorder="1" applyAlignment="1">
      <alignment vertical="center"/>
    </xf>
    <xf numFmtId="38" fontId="6" fillId="34" borderId="106" xfId="49" applyFont="1" applyFill="1" applyBorder="1" applyAlignment="1">
      <alignment vertical="center" wrapText="1"/>
    </xf>
    <xf numFmtId="178" fontId="6" fillId="49" borderId="56" xfId="49" applyNumberFormat="1" applyFont="1" applyFill="1" applyBorder="1" applyAlignment="1">
      <alignment vertical="center"/>
    </xf>
    <xf numFmtId="178" fontId="6" fillId="49" borderId="60" xfId="49" applyNumberFormat="1" applyFont="1" applyFill="1" applyBorder="1" applyAlignment="1">
      <alignment vertical="center"/>
    </xf>
    <xf numFmtId="178" fontId="6" fillId="49" borderId="107" xfId="49" applyNumberFormat="1" applyFont="1" applyFill="1" applyBorder="1" applyAlignment="1">
      <alignment vertical="center"/>
    </xf>
    <xf numFmtId="178" fontId="91" fillId="34" borderId="108" xfId="0" applyNumberFormat="1" applyFont="1" applyFill="1" applyBorder="1" applyAlignment="1">
      <alignment vertical="center"/>
    </xf>
    <xf numFmtId="178" fontId="6" fillId="49" borderId="108" xfId="49" applyNumberFormat="1" applyFont="1" applyFill="1" applyBorder="1" applyAlignment="1">
      <alignment vertical="center"/>
    </xf>
    <xf numFmtId="178" fontId="6" fillId="49" borderId="16" xfId="49" applyNumberFormat="1" applyFont="1" applyFill="1" applyBorder="1" applyAlignment="1">
      <alignment vertical="center"/>
    </xf>
    <xf numFmtId="178" fontId="6" fillId="49" borderId="102" xfId="49" applyNumberFormat="1" applyFont="1" applyFill="1" applyBorder="1" applyAlignment="1">
      <alignment vertical="center"/>
    </xf>
    <xf numFmtId="178" fontId="19" fillId="33" borderId="67" xfId="49" applyNumberFormat="1" applyFont="1" applyFill="1" applyBorder="1" applyAlignment="1">
      <alignment vertical="center" wrapText="1"/>
    </xf>
    <xf numFmtId="178" fontId="19" fillId="33" borderId="19" xfId="49" applyNumberFormat="1" applyFont="1" applyFill="1" applyBorder="1" applyAlignment="1">
      <alignment vertical="center" wrapText="1"/>
    </xf>
    <xf numFmtId="178" fontId="19" fillId="33" borderId="109" xfId="49" applyNumberFormat="1" applyFont="1" applyFill="1" applyBorder="1" applyAlignment="1">
      <alignment vertical="center" wrapText="1"/>
    </xf>
    <xf numFmtId="178" fontId="19" fillId="49" borderId="19" xfId="49" applyNumberFormat="1" applyFont="1" applyFill="1" applyBorder="1" applyAlignment="1">
      <alignment vertical="center"/>
    </xf>
    <xf numFmtId="178" fontId="19" fillId="49" borderId="26" xfId="49" applyNumberFormat="1" applyFont="1" applyFill="1" applyBorder="1" applyAlignment="1">
      <alignment vertical="center"/>
    </xf>
    <xf numFmtId="178" fontId="19" fillId="33" borderId="25" xfId="49" applyNumberFormat="1" applyFont="1" applyFill="1" applyBorder="1" applyAlignment="1">
      <alignment vertical="center" wrapText="1"/>
    </xf>
    <xf numFmtId="178" fontId="19" fillId="49" borderId="21" xfId="49" applyNumberFormat="1" applyFont="1" applyFill="1" applyBorder="1" applyAlignment="1">
      <alignment vertical="center"/>
    </xf>
    <xf numFmtId="178" fontId="29" fillId="33" borderId="67" xfId="49" applyNumberFormat="1" applyFont="1" applyFill="1" applyBorder="1" applyAlignment="1">
      <alignment vertical="center" wrapText="1"/>
    </xf>
    <xf numFmtId="178" fontId="29" fillId="33" borderId="19" xfId="49" applyNumberFormat="1" applyFont="1" applyFill="1" applyBorder="1" applyAlignment="1">
      <alignment vertical="center" wrapText="1"/>
    </xf>
    <xf numFmtId="178" fontId="29" fillId="33" borderId="109" xfId="49" applyNumberFormat="1" applyFont="1" applyFill="1" applyBorder="1" applyAlignment="1">
      <alignment vertical="center" wrapText="1"/>
    </xf>
    <xf numFmtId="178" fontId="105" fillId="34" borderId="19" xfId="49" applyNumberFormat="1" applyFont="1" applyFill="1" applyBorder="1" applyAlignment="1">
      <alignment vertical="center"/>
    </xf>
    <xf numFmtId="178" fontId="6" fillId="34" borderId="26" xfId="49" applyNumberFormat="1" applyFont="1" applyFill="1" applyBorder="1" applyAlignment="1">
      <alignment vertical="center"/>
    </xf>
    <xf numFmtId="178" fontId="29" fillId="33" borderId="25" xfId="49" applyNumberFormat="1" applyFont="1" applyFill="1" applyBorder="1" applyAlignment="1">
      <alignment vertical="center" wrapText="1"/>
    </xf>
    <xf numFmtId="178" fontId="19" fillId="34" borderId="21" xfId="49" applyNumberFormat="1" applyFont="1" applyFill="1" applyBorder="1" applyAlignment="1">
      <alignment vertical="center"/>
    </xf>
    <xf numFmtId="38" fontId="19" fillId="0" borderId="19" xfId="49" applyNumberFormat="1" applyFont="1" applyFill="1" applyBorder="1" applyAlignment="1">
      <alignment vertical="center"/>
    </xf>
    <xf numFmtId="38" fontId="19" fillId="0" borderId="26" xfId="49" applyNumberFormat="1" applyFont="1" applyFill="1" applyBorder="1" applyAlignment="1">
      <alignment vertical="center"/>
    </xf>
    <xf numFmtId="38" fontId="105" fillId="0" borderId="110" xfId="49" applyNumberFormat="1" applyFont="1" applyFill="1" applyBorder="1" applyAlignment="1">
      <alignment vertical="center"/>
    </xf>
    <xf numFmtId="38" fontId="19" fillId="0" borderId="21" xfId="49" applyNumberFormat="1" applyFont="1" applyFill="1" applyBorder="1" applyAlignment="1">
      <alignment vertical="center"/>
    </xf>
    <xf numFmtId="178" fontId="19" fillId="49" borderId="110" xfId="49" applyNumberFormat="1" applyFont="1" applyFill="1" applyBorder="1" applyAlignment="1">
      <alignment vertical="center"/>
    </xf>
    <xf numFmtId="38" fontId="19" fillId="0" borderId="110" xfId="49" applyNumberFormat="1" applyFont="1" applyFill="1" applyBorder="1" applyAlignment="1">
      <alignment vertical="center"/>
    </xf>
    <xf numFmtId="178" fontId="6" fillId="34" borderId="21" xfId="49" applyNumberFormat="1" applyFont="1" applyFill="1" applyBorder="1" applyAlignment="1">
      <alignment vertical="center"/>
    </xf>
    <xf numFmtId="0" fontId="7" fillId="34" borderId="108" xfId="0" applyFont="1" applyFill="1" applyBorder="1" applyAlignment="1">
      <alignment vertical="center"/>
    </xf>
    <xf numFmtId="0" fontId="7" fillId="34" borderId="16" xfId="0" applyFont="1" applyFill="1" applyBorder="1" applyAlignment="1">
      <alignment vertical="center"/>
    </xf>
    <xf numFmtId="0" fontId="7" fillId="34" borderId="16" xfId="0" applyFont="1" applyFill="1" applyBorder="1" applyAlignment="1">
      <alignment vertical="center"/>
    </xf>
    <xf numFmtId="0" fontId="7" fillId="34" borderId="102" xfId="0" applyFont="1" applyFill="1" applyBorder="1" applyAlignment="1">
      <alignment vertical="center"/>
    </xf>
    <xf numFmtId="2" fontId="6" fillId="34" borderId="67" xfId="0" applyNumberFormat="1" applyFont="1" applyFill="1" applyBorder="1" applyAlignment="1">
      <alignment vertical="center"/>
    </xf>
    <xf numFmtId="2" fontId="6" fillId="34" borderId="19" xfId="0" applyNumberFormat="1" applyFont="1" applyFill="1" applyBorder="1" applyAlignment="1">
      <alignment vertical="center"/>
    </xf>
    <xf numFmtId="2" fontId="6" fillId="34" borderId="26" xfId="0" applyNumberFormat="1" applyFont="1" applyFill="1" applyBorder="1" applyAlignment="1">
      <alignment vertical="center"/>
    </xf>
    <xf numFmtId="2" fontId="6" fillId="34" borderId="25" xfId="0" applyNumberFormat="1" applyFont="1" applyFill="1" applyBorder="1" applyAlignment="1">
      <alignment vertical="center"/>
    </xf>
    <xf numFmtId="2" fontId="6" fillId="34" borderId="21" xfId="0" applyNumberFormat="1" applyFont="1" applyFill="1" applyBorder="1" applyAlignment="1">
      <alignment vertical="center"/>
    </xf>
    <xf numFmtId="178" fontId="91" fillId="33" borderId="25" xfId="0" applyNumberFormat="1" applyFont="1" applyFill="1" applyBorder="1" applyAlignment="1">
      <alignment vertical="center"/>
    </xf>
    <xf numFmtId="178" fontId="91" fillId="33" borderId="19" xfId="0" applyNumberFormat="1" applyFont="1" applyFill="1" applyBorder="1" applyAlignment="1">
      <alignment vertical="center"/>
    </xf>
    <xf numFmtId="178" fontId="91" fillId="33" borderId="109" xfId="0" applyNumberFormat="1" applyFont="1" applyFill="1" applyBorder="1" applyAlignment="1">
      <alignment vertical="center"/>
    </xf>
    <xf numFmtId="178" fontId="91" fillId="34" borderId="19" xfId="0" applyNumberFormat="1" applyFont="1" applyFill="1" applyBorder="1" applyAlignment="1">
      <alignment vertical="center"/>
    </xf>
    <xf numFmtId="178" fontId="91" fillId="34" borderId="21" xfId="0" applyNumberFormat="1" applyFont="1" applyFill="1" applyBorder="1" applyAlignment="1">
      <alignment vertical="center"/>
    </xf>
    <xf numFmtId="178" fontId="91" fillId="34" borderId="110" xfId="0" applyNumberFormat="1" applyFont="1" applyFill="1" applyBorder="1" applyAlignment="1">
      <alignment vertical="center"/>
    </xf>
    <xf numFmtId="178" fontId="91" fillId="33" borderId="25" xfId="0" applyNumberFormat="1" applyFont="1" applyFill="1" applyBorder="1" applyAlignment="1">
      <alignment vertical="center" wrapText="1"/>
    </xf>
    <xf numFmtId="0" fontId="91" fillId="33" borderId="52" xfId="0" applyFont="1" applyFill="1" applyBorder="1" applyAlignment="1">
      <alignment horizontal="center" vertical="center"/>
    </xf>
    <xf numFmtId="0" fontId="91" fillId="33" borderId="111" xfId="0" applyFont="1" applyFill="1" applyBorder="1" applyAlignment="1">
      <alignment horizontal="center" vertical="center"/>
    </xf>
    <xf numFmtId="0" fontId="91" fillId="33" borderId="112" xfId="0" applyFont="1" applyFill="1" applyBorder="1" applyAlignment="1">
      <alignment horizontal="center" vertical="center"/>
    </xf>
    <xf numFmtId="178" fontId="6" fillId="49" borderId="113" xfId="49" applyNumberFormat="1" applyFont="1" applyFill="1" applyBorder="1" applyAlignment="1">
      <alignment vertical="center"/>
    </xf>
    <xf numFmtId="178" fontId="6" fillId="49" borderId="14" xfId="49" applyNumberFormat="1" applyFont="1" applyFill="1" applyBorder="1" applyAlignment="1">
      <alignment vertical="center"/>
    </xf>
    <xf numFmtId="178" fontId="91" fillId="34" borderId="25" xfId="0" applyNumberFormat="1" applyFont="1" applyFill="1" applyBorder="1" applyAlignment="1">
      <alignment vertical="center"/>
    </xf>
    <xf numFmtId="38" fontId="6" fillId="34" borderId="50" xfId="49" applyFont="1" applyFill="1" applyBorder="1" applyAlignment="1">
      <alignment vertical="center" wrapText="1"/>
    </xf>
    <xf numFmtId="178" fontId="19" fillId="0" borderId="110" xfId="49" applyNumberFormat="1" applyFont="1" applyFill="1" applyBorder="1" applyAlignment="1">
      <alignment vertical="center"/>
    </xf>
    <xf numFmtId="178" fontId="19" fillId="0" borderId="21" xfId="49" applyNumberFormat="1" applyFont="1" applyFill="1" applyBorder="1" applyAlignment="1">
      <alignment vertical="center"/>
    </xf>
    <xf numFmtId="178" fontId="6" fillId="49" borderId="19" xfId="49" applyNumberFormat="1" applyFont="1" applyFill="1" applyBorder="1" applyAlignment="1">
      <alignment vertical="center"/>
    </xf>
    <xf numFmtId="178" fontId="6" fillId="49" borderId="21" xfId="49" applyNumberFormat="1" applyFont="1" applyFill="1" applyBorder="1" applyAlignment="1">
      <alignment vertical="center"/>
    </xf>
    <xf numFmtId="2" fontId="6" fillId="34" borderId="16" xfId="0" applyNumberFormat="1" applyFont="1" applyFill="1" applyBorder="1" applyAlignment="1">
      <alignment vertical="center"/>
    </xf>
    <xf numFmtId="2" fontId="6" fillId="34" borderId="102" xfId="0" applyNumberFormat="1" applyFont="1" applyFill="1" applyBorder="1" applyAlignment="1">
      <alignment vertical="center"/>
    </xf>
    <xf numFmtId="178" fontId="106" fillId="34" borderId="19" xfId="49" applyNumberFormat="1" applyFont="1" applyFill="1" applyBorder="1" applyAlignment="1">
      <alignment vertical="center"/>
    </xf>
    <xf numFmtId="178" fontId="91" fillId="34" borderId="114" xfId="0" applyNumberFormat="1" applyFont="1" applyFill="1" applyBorder="1" applyAlignment="1">
      <alignment vertical="center"/>
    </xf>
    <xf numFmtId="178" fontId="91" fillId="34" borderId="27" xfId="0" applyNumberFormat="1" applyFont="1" applyFill="1" applyBorder="1" applyAlignment="1">
      <alignment vertical="center"/>
    </xf>
    <xf numFmtId="178" fontId="6" fillId="49" borderId="25" xfId="49" applyNumberFormat="1" applyFont="1" applyFill="1" applyBorder="1" applyAlignment="1">
      <alignment vertical="center"/>
    </xf>
    <xf numFmtId="178" fontId="6" fillId="34" borderId="19" xfId="49" applyNumberFormat="1" applyFont="1" applyFill="1" applyBorder="1" applyAlignment="1">
      <alignment vertical="center"/>
    </xf>
    <xf numFmtId="178" fontId="19" fillId="0" borderId="26" xfId="49" applyNumberFormat="1" applyFont="1" applyFill="1" applyBorder="1" applyAlignment="1">
      <alignment vertical="center"/>
    </xf>
    <xf numFmtId="178" fontId="91" fillId="33" borderId="67" xfId="0" applyNumberFormat="1" applyFont="1" applyFill="1" applyBorder="1" applyAlignment="1">
      <alignment vertical="center"/>
    </xf>
    <xf numFmtId="178" fontId="91" fillId="34" borderId="26" xfId="0" applyNumberFormat="1" applyFont="1" applyFill="1" applyBorder="1" applyAlignment="1">
      <alignment vertical="center"/>
    </xf>
    <xf numFmtId="0" fontId="91" fillId="33" borderId="115" xfId="0" applyFont="1" applyFill="1" applyBorder="1" applyAlignment="1">
      <alignment horizontal="center" vertical="center"/>
    </xf>
    <xf numFmtId="2" fontId="6" fillId="34" borderId="108" xfId="0" applyNumberFormat="1" applyFont="1" applyFill="1" applyBorder="1" applyAlignment="1">
      <alignment vertical="center"/>
    </xf>
    <xf numFmtId="0" fontId="19" fillId="33" borderId="25" xfId="0" applyFont="1" applyFill="1" applyBorder="1" applyAlignment="1">
      <alignment vertical="center" wrapText="1"/>
    </xf>
    <xf numFmtId="0" fontId="19" fillId="33" borderId="19" xfId="0" applyFont="1" applyFill="1" applyBorder="1" applyAlignment="1">
      <alignment vertical="center" wrapText="1"/>
    </xf>
    <xf numFmtId="0" fontId="19" fillId="33" borderId="43" xfId="0" applyFont="1" applyFill="1" applyBorder="1" applyAlignment="1">
      <alignment vertical="center" wrapText="1"/>
    </xf>
    <xf numFmtId="38" fontId="105" fillId="0" borderId="19" xfId="49" applyNumberFormat="1" applyFont="1" applyFill="1" applyBorder="1" applyAlignment="1">
      <alignment vertical="center"/>
    </xf>
    <xf numFmtId="0" fontId="4" fillId="34" borderId="25"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4" fillId="34" borderId="43" xfId="0" applyFont="1" applyFill="1" applyBorder="1" applyAlignment="1">
      <alignment horizontal="center" vertical="center" wrapText="1"/>
    </xf>
    <xf numFmtId="178" fontId="19" fillId="33" borderId="55" xfId="49" applyNumberFormat="1" applyFont="1" applyFill="1" applyBorder="1" applyAlignment="1">
      <alignment vertical="center" wrapText="1"/>
    </xf>
    <xf numFmtId="178" fontId="6" fillId="49" borderId="110" xfId="49" applyNumberFormat="1" applyFont="1" applyFill="1" applyBorder="1" applyAlignment="1">
      <alignment vertical="center"/>
    </xf>
    <xf numFmtId="178" fontId="6" fillId="49" borderId="26" xfId="49" applyNumberFormat="1" applyFont="1" applyFill="1" applyBorder="1" applyAlignment="1">
      <alignment vertical="center"/>
    </xf>
    <xf numFmtId="178" fontId="19" fillId="49" borderId="110" xfId="0" applyNumberFormat="1" applyFont="1" applyFill="1" applyBorder="1" applyAlignment="1">
      <alignment vertical="center"/>
    </xf>
    <xf numFmtId="178" fontId="19" fillId="49" borderId="26" xfId="0" applyNumberFormat="1" applyFont="1" applyFill="1" applyBorder="1" applyAlignment="1">
      <alignment vertical="center"/>
    </xf>
    <xf numFmtId="0" fontId="91" fillId="33" borderId="27" xfId="0" applyFont="1" applyFill="1" applyBorder="1" applyAlignment="1">
      <alignment vertical="center"/>
    </xf>
    <xf numFmtId="0" fontId="91" fillId="33" borderId="28" xfId="0" applyFont="1" applyFill="1" applyBorder="1" applyAlignment="1">
      <alignment vertical="center"/>
    </xf>
    <xf numFmtId="0" fontId="91" fillId="33" borderId="44" xfId="0" applyFont="1" applyFill="1" applyBorder="1" applyAlignment="1">
      <alignment vertical="center"/>
    </xf>
    <xf numFmtId="0" fontId="91" fillId="33" borderId="30" xfId="0" applyFont="1" applyFill="1" applyBorder="1" applyAlignment="1">
      <alignment vertical="center"/>
    </xf>
    <xf numFmtId="0" fontId="91" fillId="33" borderId="0" xfId="0" applyFont="1" applyFill="1" applyBorder="1" applyAlignment="1">
      <alignment vertical="center"/>
    </xf>
    <xf numFmtId="0" fontId="91" fillId="33" borderId="45" xfId="0" applyFont="1" applyFill="1" applyBorder="1" applyAlignment="1">
      <alignment vertical="center"/>
    </xf>
    <xf numFmtId="0" fontId="91" fillId="33" borderId="32" xfId="0" applyFont="1" applyFill="1" applyBorder="1" applyAlignment="1">
      <alignment vertical="center"/>
    </xf>
    <xf numFmtId="0" fontId="91" fillId="33" borderId="20" xfId="0" applyFont="1" applyFill="1" applyBorder="1" applyAlignment="1">
      <alignment vertical="center"/>
    </xf>
    <xf numFmtId="0" fontId="91" fillId="33" borderId="46" xfId="0" applyFont="1" applyFill="1" applyBorder="1" applyAlignment="1">
      <alignment vertical="center"/>
    </xf>
    <xf numFmtId="178" fontId="6" fillId="33" borderId="55" xfId="49" applyNumberFormat="1" applyFont="1" applyFill="1" applyBorder="1" applyAlignment="1">
      <alignment vertical="center"/>
    </xf>
    <xf numFmtId="178" fontId="6" fillId="33" borderId="19" xfId="49" applyNumberFormat="1" applyFont="1" applyFill="1" applyBorder="1" applyAlignment="1">
      <alignment vertical="center"/>
    </xf>
    <xf numFmtId="178" fontId="6" fillId="33" borderId="109" xfId="49" applyNumberFormat="1" applyFont="1" applyFill="1" applyBorder="1" applyAlignment="1">
      <alignment vertical="center"/>
    </xf>
    <xf numFmtId="178" fontId="6" fillId="33" borderId="55" xfId="49" applyNumberFormat="1" applyFont="1" applyFill="1" applyBorder="1" applyAlignment="1">
      <alignment vertical="center" wrapText="1"/>
    </xf>
    <xf numFmtId="178" fontId="6" fillId="33" borderId="25" xfId="49" applyNumberFormat="1" applyFont="1" applyFill="1" applyBorder="1" applyAlignment="1">
      <alignment vertical="center" wrapText="1"/>
    </xf>
    <xf numFmtId="38" fontId="6" fillId="34" borderId="116" xfId="49" applyFont="1" applyFill="1" applyBorder="1" applyAlignment="1">
      <alignment vertical="center" wrapText="1"/>
    </xf>
    <xf numFmtId="0" fontId="7" fillId="34" borderId="55" xfId="0" applyFont="1" applyFill="1" applyBorder="1" applyAlignment="1">
      <alignment vertical="center"/>
    </xf>
    <xf numFmtId="0" fontId="7" fillId="34" borderId="19" xfId="0" applyFont="1" applyFill="1" applyBorder="1" applyAlignment="1">
      <alignment vertical="center"/>
    </xf>
    <xf numFmtId="0" fontId="7" fillId="34" borderId="26" xfId="0" applyFont="1" applyFill="1" applyBorder="1" applyAlignment="1">
      <alignment vertical="center"/>
    </xf>
    <xf numFmtId="0" fontId="0" fillId="33" borderId="113" xfId="0" applyFill="1" applyBorder="1" applyAlignment="1">
      <alignment vertical="center"/>
    </xf>
    <xf numFmtId="0" fontId="0" fillId="33" borderId="104" xfId="0" applyFill="1" applyBorder="1" applyAlignment="1">
      <alignment vertical="center"/>
    </xf>
    <xf numFmtId="0" fontId="0" fillId="33" borderId="14" xfId="0" applyFill="1" applyBorder="1" applyAlignment="1">
      <alignment vertical="center"/>
    </xf>
    <xf numFmtId="178" fontId="6" fillId="49" borderId="117" xfId="49" applyNumberFormat="1" applyFont="1" applyFill="1" applyBorder="1" applyAlignment="1">
      <alignment vertical="center"/>
    </xf>
    <xf numFmtId="178" fontId="91" fillId="34" borderId="118" xfId="0" applyNumberFormat="1" applyFont="1" applyFill="1" applyBorder="1" applyAlignment="1">
      <alignment vertical="center"/>
    </xf>
    <xf numFmtId="0" fontId="91" fillId="33" borderId="108" xfId="0" applyFont="1" applyFill="1" applyBorder="1" applyAlignment="1">
      <alignment vertical="center"/>
    </xf>
    <xf numFmtId="0" fontId="91" fillId="33" borderId="16" xfId="0" applyFont="1" applyFill="1" applyBorder="1" applyAlignment="1">
      <alignment vertical="center"/>
    </xf>
    <xf numFmtId="0" fontId="91" fillId="33" borderId="25" xfId="0" applyFont="1" applyFill="1" applyBorder="1" applyAlignment="1">
      <alignment vertical="center"/>
    </xf>
    <xf numFmtId="0" fontId="0" fillId="34" borderId="25" xfId="0" applyFont="1" applyFill="1" applyBorder="1" applyAlignment="1">
      <alignment vertical="center" shrinkToFit="1"/>
    </xf>
    <xf numFmtId="0" fontId="0" fillId="34" borderId="19" xfId="0" applyFont="1" applyFill="1" applyBorder="1" applyAlignment="1">
      <alignment vertical="center" shrinkToFit="1"/>
    </xf>
    <xf numFmtId="0" fontId="0" fillId="34" borderId="43" xfId="0" applyFont="1" applyFill="1" applyBorder="1" applyAlignment="1">
      <alignment vertical="center" shrinkToFit="1"/>
    </xf>
    <xf numFmtId="0" fontId="91" fillId="33" borderId="67" xfId="0" applyFont="1" applyFill="1" applyBorder="1" applyAlignment="1">
      <alignment vertical="center"/>
    </xf>
    <xf numFmtId="0" fontId="91" fillId="33" borderId="19" xfId="0" applyFont="1" applyFill="1" applyBorder="1" applyAlignment="1">
      <alignment vertical="center"/>
    </xf>
    <xf numFmtId="0" fontId="91" fillId="33" borderId="26" xfId="0" applyFont="1" applyFill="1" applyBorder="1" applyAlignment="1">
      <alignment vertical="center"/>
    </xf>
    <xf numFmtId="178" fontId="6" fillId="49" borderId="118" xfId="49" applyNumberFormat="1" applyFont="1" applyFill="1" applyBorder="1" applyAlignment="1">
      <alignment vertical="center"/>
    </xf>
    <xf numFmtId="0" fontId="91" fillId="33" borderId="42" xfId="0" applyFont="1" applyFill="1" applyBorder="1" applyAlignment="1">
      <alignment horizontal="center" vertical="center"/>
    </xf>
    <xf numFmtId="178" fontId="29" fillId="33" borderId="55" xfId="49" applyNumberFormat="1" applyFont="1" applyFill="1" applyBorder="1" applyAlignment="1">
      <alignment vertical="center" wrapText="1"/>
    </xf>
    <xf numFmtId="0" fontId="4" fillId="34" borderId="25" xfId="0" applyFont="1" applyFill="1" applyBorder="1" applyAlignment="1">
      <alignment vertical="center"/>
    </xf>
    <xf numFmtId="0" fontId="4" fillId="34" borderId="19" xfId="0" applyFont="1" applyFill="1" applyBorder="1" applyAlignment="1">
      <alignment vertical="center"/>
    </xf>
    <xf numFmtId="0" fontId="4" fillId="34" borderId="43" xfId="0" applyFont="1" applyFill="1" applyBorder="1" applyAlignment="1">
      <alignment vertical="center"/>
    </xf>
    <xf numFmtId="0" fontId="0" fillId="33" borderId="119" xfId="0" applyFill="1" applyBorder="1" applyAlignment="1">
      <alignment horizontal="center" vertical="center"/>
    </xf>
    <xf numFmtId="0" fontId="0" fillId="33" borderId="120" xfId="0" applyFill="1" applyBorder="1" applyAlignment="1">
      <alignment horizontal="center" vertical="center"/>
    </xf>
    <xf numFmtId="0" fontId="0" fillId="33" borderId="17" xfId="0" applyFill="1" applyBorder="1" applyAlignment="1">
      <alignment horizontal="center" vertical="center"/>
    </xf>
    <xf numFmtId="0" fontId="91" fillId="33" borderId="37" xfId="0" applyFont="1" applyFill="1" applyBorder="1" applyAlignment="1">
      <alignment vertical="center"/>
    </xf>
    <xf numFmtId="0" fontId="91" fillId="33" borderId="23" xfId="0" applyFont="1" applyFill="1" applyBorder="1" applyAlignment="1">
      <alignment vertical="center"/>
    </xf>
    <xf numFmtId="0" fontId="91" fillId="33" borderId="24" xfId="0" applyFont="1" applyFill="1" applyBorder="1" applyAlignment="1">
      <alignment vertical="center"/>
    </xf>
    <xf numFmtId="0" fontId="4" fillId="34" borderId="34" xfId="0" applyFont="1" applyFill="1" applyBorder="1" applyAlignment="1">
      <alignment vertical="center"/>
    </xf>
    <xf numFmtId="0" fontId="4" fillId="34" borderId="23" xfId="0" applyFont="1" applyFill="1" applyBorder="1" applyAlignment="1">
      <alignment vertical="center"/>
    </xf>
    <xf numFmtId="0" fontId="4" fillId="34" borderId="121" xfId="0" applyFont="1" applyFill="1" applyBorder="1" applyAlignment="1">
      <alignment vertical="center"/>
    </xf>
    <xf numFmtId="0" fontId="7" fillId="34" borderId="118" xfId="0" applyFont="1" applyFill="1" applyBorder="1" applyAlignment="1">
      <alignment vertical="center"/>
    </xf>
    <xf numFmtId="2" fontId="6" fillId="34" borderId="55" xfId="0" applyNumberFormat="1" applyFont="1" applyFill="1" applyBorder="1" applyAlignment="1">
      <alignment vertical="center"/>
    </xf>
    <xf numFmtId="178" fontId="6" fillId="49" borderId="122" xfId="49" applyNumberFormat="1" applyFont="1" applyFill="1" applyBorder="1" applyAlignment="1">
      <alignment vertical="center"/>
    </xf>
    <xf numFmtId="38" fontId="6" fillId="34" borderId="123" xfId="49" applyFont="1" applyFill="1" applyBorder="1" applyAlignment="1">
      <alignment vertical="center" wrapText="1"/>
    </xf>
    <xf numFmtId="38" fontId="6" fillId="34" borderId="48" xfId="49" applyFont="1" applyFill="1" applyBorder="1" applyAlignment="1">
      <alignment vertical="center" wrapText="1"/>
    </xf>
    <xf numFmtId="38" fontId="6" fillId="34" borderId="49" xfId="49" applyFont="1" applyFill="1" applyBorder="1" applyAlignment="1">
      <alignment vertical="center" wrapText="1"/>
    </xf>
    <xf numFmtId="178" fontId="6" fillId="34" borderId="124" xfId="49" applyNumberFormat="1" applyFont="1" applyFill="1" applyBorder="1" applyAlignment="1">
      <alignment vertical="center"/>
    </xf>
    <xf numFmtId="178" fontId="6" fillId="34" borderId="29" xfId="49" applyNumberFormat="1" applyFont="1" applyFill="1" applyBorder="1" applyAlignment="1">
      <alignment vertical="center"/>
    </xf>
    <xf numFmtId="178" fontId="6" fillId="34" borderId="68" xfId="49" applyNumberFormat="1" applyFont="1" applyFill="1" applyBorder="1" applyAlignment="1">
      <alignment vertical="center"/>
    </xf>
    <xf numFmtId="178" fontId="6" fillId="34" borderId="118" xfId="49" applyNumberFormat="1" applyFont="1" applyFill="1" applyBorder="1" applyAlignment="1">
      <alignment vertical="center"/>
    </xf>
    <xf numFmtId="178" fontId="6" fillId="34" borderId="16" xfId="49" applyNumberFormat="1" applyFont="1" applyFill="1" applyBorder="1" applyAlignment="1">
      <alignment vertical="center"/>
    </xf>
    <xf numFmtId="0" fontId="91" fillId="33" borderId="18" xfId="0" applyFont="1" applyFill="1" applyBorder="1" applyAlignment="1">
      <alignment horizontal="left" vertical="center"/>
    </xf>
    <xf numFmtId="0" fontId="91" fillId="33" borderId="28" xfId="0" applyFont="1" applyFill="1" applyBorder="1" applyAlignment="1">
      <alignment horizontal="left" vertical="center"/>
    </xf>
    <xf numFmtId="0" fontId="91" fillId="33" borderId="29" xfId="0" applyFont="1" applyFill="1" applyBorder="1" applyAlignment="1">
      <alignment horizontal="left" vertical="center"/>
    </xf>
    <xf numFmtId="0" fontId="91" fillId="33" borderId="40" xfId="0" applyFont="1" applyFill="1" applyBorder="1" applyAlignment="1">
      <alignment horizontal="left" vertical="center"/>
    </xf>
    <xf numFmtId="0" fontId="91" fillId="33" borderId="0" xfId="0" applyFont="1" applyFill="1" applyBorder="1" applyAlignment="1">
      <alignment horizontal="left" vertical="center"/>
    </xf>
    <xf numFmtId="0" fontId="91" fillId="33" borderId="31" xfId="0" applyFont="1" applyFill="1" applyBorder="1" applyAlignment="1">
      <alignment horizontal="left" vertical="center"/>
    </xf>
    <xf numFmtId="0" fontId="91" fillId="33" borderId="62" xfId="0" applyFont="1" applyFill="1" applyBorder="1" applyAlignment="1">
      <alignment horizontal="left" vertical="center"/>
    </xf>
    <xf numFmtId="0" fontId="91" fillId="33" borderId="20" xfId="0" applyFont="1" applyFill="1" applyBorder="1" applyAlignment="1">
      <alignment horizontal="left" vertical="center"/>
    </xf>
    <xf numFmtId="0" fontId="91" fillId="33" borderId="33" xfId="0" applyFont="1" applyFill="1" applyBorder="1" applyAlignment="1">
      <alignment horizontal="left" vertical="center"/>
    </xf>
    <xf numFmtId="0" fontId="91" fillId="33" borderId="43" xfId="0" applyFont="1" applyFill="1" applyBorder="1" applyAlignment="1">
      <alignment vertical="center"/>
    </xf>
    <xf numFmtId="178" fontId="29" fillId="33" borderId="55" xfId="49" applyNumberFormat="1" applyFont="1" applyFill="1" applyBorder="1" applyAlignment="1">
      <alignment horizontal="left" vertical="center" wrapText="1"/>
    </xf>
    <xf numFmtId="178" fontId="29" fillId="33" borderId="19" xfId="49" applyNumberFormat="1" applyFont="1" applyFill="1" applyBorder="1" applyAlignment="1">
      <alignment horizontal="left" vertical="center" wrapText="1"/>
    </xf>
    <xf numFmtId="178" fontId="29" fillId="33" borderId="109" xfId="49" applyNumberFormat="1" applyFont="1" applyFill="1" applyBorder="1" applyAlignment="1">
      <alignment horizontal="left" vertical="center" wrapText="1"/>
    </xf>
    <xf numFmtId="0" fontId="91" fillId="33" borderId="54" xfId="0" applyFont="1" applyFill="1" applyBorder="1" applyAlignment="1">
      <alignment vertical="center" wrapText="1"/>
    </xf>
    <xf numFmtId="0" fontId="91" fillId="33" borderId="15" xfId="0" applyFont="1" applyFill="1" applyBorder="1" applyAlignment="1">
      <alignment vertical="center"/>
    </xf>
    <xf numFmtId="0" fontId="91" fillId="33" borderId="54" xfId="0" applyFont="1" applyFill="1" applyBorder="1" applyAlignment="1">
      <alignment vertical="center"/>
    </xf>
    <xf numFmtId="178" fontId="19" fillId="34" borderId="26" xfId="49" applyNumberFormat="1" applyFont="1" applyFill="1" applyBorder="1" applyAlignment="1">
      <alignment vertical="center"/>
    </xf>
    <xf numFmtId="2" fontId="6" fillId="34" borderId="118" xfId="0" applyNumberFormat="1" applyFont="1" applyFill="1" applyBorder="1" applyAlignment="1">
      <alignment vertical="center"/>
    </xf>
    <xf numFmtId="0" fontId="7" fillId="34" borderId="25" xfId="0" applyFont="1" applyFill="1" applyBorder="1" applyAlignment="1">
      <alignment vertical="center"/>
    </xf>
    <xf numFmtId="0" fontId="7" fillId="34" borderId="21" xfId="0" applyFont="1" applyFill="1" applyBorder="1" applyAlignment="1">
      <alignment vertical="center"/>
    </xf>
    <xf numFmtId="0" fontId="19" fillId="33" borderId="32" xfId="0" applyFont="1" applyFill="1" applyBorder="1" applyAlignment="1">
      <alignment vertical="center" wrapText="1"/>
    </xf>
    <xf numFmtId="0" fontId="17" fillId="33" borderId="20" xfId="0" applyFont="1" applyFill="1" applyBorder="1" applyAlignment="1">
      <alignment vertical="center" wrapText="1"/>
    </xf>
    <xf numFmtId="0" fontId="17" fillId="33" borderId="46" xfId="0" applyFont="1" applyFill="1" applyBorder="1" applyAlignment="1">
      <alignment vertical="center" wrapText="1"/>
    </xf>
    <xf numFmtId="0" fontId="19" fillId="33" borderId="20" xfId="0" applyFont="1" applyFill="1" applyBorder="1" applyAlignment="1">
      <alignment vertical="center" wrapText="1"/>
    </xf>
    <xf numFmtId="0" fontId="19" fillId="33" borderId="46" xfId="0" applyFont="1" applyFill="1" applyBorder="1" applyAlignment="1">
      <alignment vertical="center" wrapText="1"/>
    </xf>
    <xf numFmtId="0" fontId="91" fillId="33" borderId="62" xfId="0" applyFont="1" applyFill="1" applyBorder="1" applyAlignment="1">
      <alignment vertical="center"/>
    </xf>
    <xf numFmtId="0" fontId="91" fillId="33" borderId="33" xfId="0" applyFont="1" applyFill="1" applyBorder="1" applyAlignment="1">
      <alignment vertical="center"/>
    </xf>
    <xf numFmtId="0" fontId="4" fillId="34" borderId="32" xfId="0" applyFont="1" applyFill="1" applyBorder="1" applyAlignment="1">
      <alignment vertical="center"/>
    </xf>
    <xf numFmtId="0" fontId="4" fillId="34" borderId="20" xfId="0" applyFont="1" applyFill="1" applyBorder="1" applyAlignment="1">
      <alignment vertical="center"/>
    </xf>
    <xf numFmtId="0" fontId="4" fillId="34" borderId="46" xfId="0" applyFont="1" applyFill="1" applyBorder="1" applyAlignment="1">
      <alignment vertical="center"/>
    </xf>
    <xf numFmtId="178" fontId="91" fillId="33" borderId="67" xfId="0" applyNumberFormat="1" applyFont="1" applyFill="1" applyBorder="1" applyAlignment="1">
      <alignment vertical="center" wrapText="1"/>
    </xf>
    <xf numFmtId="178" fontId="6" fillId="34" borderId="110" xfId="49" applyNumberFormat="1" applyFont="1" applyFill="1" applyBorder="1" applyAlignment="1">
      <alignment vertical="center"/>
    </xf>
    <xf numFmtId="178" fontId="1" fillId="33" borderId="25" xfId="49" applyNumberFormat="1" applyFont="1" applyFill="1" applyBorder="1" applyAlignment="1">
      <alignment vertical="center"/>
    </xf>
    <xf numFmtId="178" fontId="1" fillId="33" borderId="19" xfId="49" applyNumberFormat="1" applyFont="1" applyFill="1" applyBorder="1" applyAlignment="1">
      <alignment vertical="center"/>
    </xf>
    <xf numFmtId="178" fontId="1" fillId="33" borderId="109" xfId="49" applyNumberFormat="1" applyFont="1" applyFill="1" applyBorder="1" applyAlignment="1">
      <alignment vertical="center"/>
    </xf>
    <xf numFmtId="178" fontId="1" fillId="33" borderId="55" xfId="49" applyNumberFormat="1" applyFont="1" applyFill="1" applyBorder="1" applyAlignment="1">
      <alignment vertical="center"/>
    </xf>
    <xf numFmtId="178" fontId="1" fillId="33" borderId="67" xfId="49" applyNumberFormat="1" applyFont="1" applyFill="1" applyBorder="1" applyAlignment="1">
      <alignment vertical="center"/>
    </xf>
    <xf numFmtId="178" fontId="6" fillId="33" borderId="25" xfId="49" applyNumberFormat="1" applyFont="1" applyFill="1" applyBorder="1" applyAlignment="1">
      <alignment vertical="center"/>
    </xf>
    <xf numFmtId="38" fontId="6" fillId="0" borderId="110" xfId="49" applyNumberFormat="1" applyFont="1" applyFill="1" applyBorder="1" applyAlignment="1">
      <alignment vertical="center"/>
    </xf>
    <xf numFmtId="178" fontId="105" fillId="49" borderId="110" xfId="49" applyNumberFormat="1" applyFont="1" applyFill="1" applyBorder="1" applyAlignment="1">
      <alignment vertical="center"/>
    </xf>
    <xf numFmtId="178" fontId="105" fillId="49" borderId="19" xfId="49" applyNumberFormat="1" applyFont="1" applyFill="1" applyBorder="1" applyAlignment="1">
      <alignment vertical="center"/>
    </xf>
    <xf numFmtId="178" fontId="19" fillId="33" borderId="25" xfId="49" applyNumberFormat="1" applyFont="1" applyFill="1" applyBorder="1" applyAlignment="1">
      <alignment vertical="center"/>
    </xf>
    <xf numFmtId="178" fontId="19" fillId="33" borderId="19" xfId="49" applyNumberFormat="1" applyFont="1" applyFill="1" applyBorder="1" applyAlignment="1">
      <alignment vertical="center"/>
    </xf>
    <xf numFmtId="178" fontId="19" fillId="33" borderId="109" xfId="49" applyNumberFormat="1" applyFont="1" applyFill="1" applyBorder="1" applyAlignment="1">
      <alignment vertical="center"/>
    </xf>
    <xf numFmtId="38" fontId="6" fillId="0" borderId="26" xfId="49" applyNumberFormat="1" applyFont="1" applyFill="1" applyBorder="1" applyAlignment="1">
      <alignment vertical="center"/>
    </xf>
    <xf numFmtId="178" fontId="19" fillId="33" borderId="67" xfId="49" applyNumberFormat="1" applyFont="1" applyFill="1" applyBorder="1" applyAlignment="1">
      <alignment vertical="center"/>
    </xf>
    <xf numFmtId="0" fontId="0" fillId="38" borderId="16" xfId="0" applyFill="1" applyBorder="1" applyAlignment="1">
      <alignment vertical="center"/>
    </xf>
    <xf numFmtId="178" fontId="1" fillId="50" borderId="16" xfId="49" applyNumberFormat="1" applyFont="1" applyFill="1" applyBorder="1" applyAlignment="1">
      <alignment vertical="center"/>
    </xf>
    <xf numFmtId="0" fontId="0" fillId="34" borderId="0" xfId="0" applyFill="1" applyBorder="1" applyAlignment="1">
      <alignment vertical="center"/>
    </xf>
    <xf numFmtId="38" fontId="1" fillId="34" borderId="0" xfId="49" applyFont="1" applyFill="1" applyBorder="1" applyAlignment="1">
      <alignment vertical="center"/>
    </xf>
    <xf numFmtId="38" fontId="1" fillId="34" borderId="125" xfId="49" applyFont="1" applyFill="1" applyBorder="1" applyAlignment="1">
      <alignment vertical="center"/>
    </xf>
    <xf numFmtId="0" fontId="0" fillId="38" borderId="126" xfId="0" applyFill="1" applyBorder="1" applyAlignment="1">
      <alignment vertical="center"/>
    </xf>
    <xf numFmtId="178" fontId="1" fillId="50" borderId="126" xfId="49" applyNumberFormat="1" applyFont="1" applyFill="1" applyBorder="1" applyAlignment="1">
      <alignment vertical="center"/>
    </xf>
    <xf numFmtId="0" fontId="0" fillId="34" borderId="127" xfId="0" applyFill="1" applyBorder="1" applyAlignment="1">
      <alignment vertical="center"/>
    </xf>
    <xf numFmtId="38" fontId="1" fillId="34" borderId="127" xfId="49" applyFont="1" applyFill="1" applyBorder="1" applyAlignment="1">
      <alignment vertical="center"/>
    </xf>
    <xf numFmtId="38" fontId="1" fillId="34" borderId="128" xfId="49" applyFont="1" applyFill="1" applyBorder="1" applyAlignment="1">
      <alignment vertical="center"/>
    </xf>
    <xf numFmtId="0" fontId="0" fillId="39" borderId="25" xfId="0" applyFill="1" applyBorder="1" applyAlignment="1">
      <alignment vertical="center" wrapText="1"/>
    </xf>
    <xf numFmtId="0" fontId="0" fillId="39" borderId="19" xfId="0" applyFill="1" applyBorder="1" applyAlignment="1">
      <alignment vertical="center"/>
    </xf>
    <xf numFmtId="0" fontId="0" fillId="39" borderId="26" xfId="0" applyFill="1" applyBorder="1" applyAlignment="1">
      <alignment vertical="center"/>
    </xf>
    <xf numFmtId="178" fontId="1" fillId="39" borderId="25" xfId="49" applyNumberFormat="1" applyFont="1" applyFill="1" applyBorder="1" applyAlignment="1">
      <alignment vertical="center"/>
    </xf>
    <xf numFmtId="178" fontId="1" fillId="39" borderId="19" xfId="49" applyNumberFormat="1" applyFont="1" applyFill="1" applyBorder="1" applyAlignment="1">
      <alignment vertical="center"/>
    </xf>
    <xf numFmtId="178" fontId="1" fillId="39" borderId="26" xfId="49" applyNumberFormat="1" applyFont="1" applyFill="1" applyBorder="1" applyAlignment="1">
      <alignment vertical="center"/>
    </xf>
    <xf numFmtId="178" fontId="1" fillId="39" borderId="21" xfId="49" applyNumberFormat="1" applyFont="1" applyFill="1" applyBorder="1" applyAlignment="1">
      <alignment vertical="center"/>
    </xf>
    <xf numFmtId="0" fontId="0" fillId="34" borderId="27" xfId="0" applyFill="1" applyBorder="1" applyAlignment="1">
      <alignment vertical="center"/>
    </xf>
    <xf numFmtId="0" fontId="0" fillId="34" borderId="28" xfId="0" applyFill="1" applyBorder="1" applyAlignment="1">
      <alignment vertical="center"/>
    </xf>
    <xf numFmtId="0" fontId="0" fillId="34" borderId="30" xfId="0" applyFill="1" applyBorder="1" applyAlignment="1">
      <alignment vertical="center"/>
    </xf>
    <xf numFmtId="0" fontId="0" fillId="34" borderId="129" xfId="0" applyFill="1" applyBorder="1" applyAlignment="1">
      <alignment vertical="center"/>
    </xf>
    <xf numFmtId="0" fontId="0" fillId="34" borderId="130" xfId="0" applyFill="1" applyBorder="1" applyAlignment="1">
      <alignment vertical="center"/>
    </xf>
    <xf numFmtId="0" fontId="0" fillId="50" borderId="16" xfId="0" applyFill="1" applyBorder="1" applyAlignment="1">
      <alignment vertical="center"/>
    </xf>
    <xf numFmtId="178" fontId="1" fillId="50" borderId="102" xfId="49" applyNumberFormat="1" applyFont="1" applyFill="1" applyBorder="1" applyAlignment="1">
      <alignment vertical="center"/>
    </xf>
    <xf numFmtId="0" fontId="0" fillId="38" borderId="25" xfId="0" applyFill="1" applyBorder="1" applyAlignment="1">
      <alignment vertical="center"/>
    </xf>
    <xf numFmtId="0" fontId="0" fillId="38" borderId="19" xfId="0" applyFill="1" applyBorder="1" applyAlignment="1">
      <alignment vertical="center"/>
    </xf>
    <xf numFmtId="0" fontId="0" fillId="38" borderId="26" xfId="0" applyFill="1" applyBorder="1" applyAlignment="1">
      <alignment vertical="center"/>
    </xf>
    <xf numFmtId="0" fontId="0" fillId="38" borderId="16" xfId="0" applyFill="1" applyBorder="1" applyAlignment="1">
      <alignment vertical="center" wrapText="1"/>
    </xf>
    <xf numFmtId="0" fontId="7" fillId="38" borderId="16" xfId="0" applyFont="1" applyFill="1" applyBorder="1" applyAlignment="1">
      <alignment vertical="center" wrapText="1"/>
    </xf>
    <xf numFmtId="178" fontId="1" fillId="50" borderId="16" xfId="49" applyNumberFormat="1" applyFont="1" applyFill="1" applyBorder="1" applyAlignment="1">
      <alignment vertical="center"/>
    </xf>
    <xf numFmtId="0" fontId="7" fillId="50" borderId="16" xfId="0" applyFont="1" applyFill="1" applyBorder="1" applyAlignment="1">
      <alignment vertical="center" wrapText="1"/>
    </xf>
    <xf numFmtId="178" fontId="1" fillId="50" borderId="102" xfId="49" applyNumberFormat="1" applyFont="1" applyFill="1" applyBorder="1" applyAlignment="1">
      <alignment vertical="center"/>
    </xf>
    <xf numFmtId="178" fontId="1" fillId="50" borderId="25" xfId="49" applyNumberFormat="1" applyFont="1" applyFill="1" applyBorder="1" applyAlignment="1">
      <alignment vertical="center"/>
    </xf>
    <xf numFmtId="178" fontId="1" fillId="50" borderId="19" xfId="49" applyNumberFormat="1" applyFont="1" applyFill="1" applyBorder="1" applyAlignment="1">
      <alignment vertical="center"/>
    </xf>
    <xf numFmtId="178" fontId="1" fillId="50" borderId="26" xfId="49" applyNumberFormat="1" applyFont="1" applyFill="1" applyBorder="1" applyAlignment="1">
      <alignment vertical="center"/>
    </xf>
    <xf numFmtId="178" fontId="1" fillId="50" borderId="21" xfId="49" applyNumberFormat="1" applyFont="1" applyFill="1" applyBorder="1" applyAlignment="1">
      <alignment vertical="center"/>
    </xf>
    <xf numFmtId="0" fontId="0" fillId="39" borderId="25" xfId="0" applyFill="1" applyBorder="1" applyAlignment="1">
      <alignment vertical="center"/>
    </xf>
    <xf numFmtId="0" fontId="0" fillId="34" borderId="20" xfId="0" applyFill="1" applyBorder="1" applyAlignment="1">
      <alignment vertical="center"/>
    </xf>
    <xf numFmtId="38" fontId="1" fillId="34" borderId="20" xfId="49" applyFont="1" applyFill="1" applyBorder="1" applyAlignment="1">
      <alignment vertical="center"/>
    </xf>
    <xf numFmtId="38" fontId="1" fillId="34" borderId="61" xfId="49" applyFont="1" applyFill="1" applyBorder="1" applyAlignment="1">
      <alignment vertical="center"/>
    </xf>
    <xf numFmtId="0" fontId="5" fillId="37" borderId="53" xfId="0" applyFont="1" applyFill="1" applyBorder="1" applyAlignment="1">
      <alignment vertical="center"/>
    </xf>
    <xf numFmtId="0" fontId="5" fillId="37" borderId="15" xfId="0" applyFont="1" applyFill="1" applyBorder="1" applyAlignment="1">
      <alignment vertical="center"/>
    </xf>
    <xf numFmtId="0" fontId="5" fillId="37" borderId="131" xfId="0" applyFont="1" applyFill="1" applyBorder="1" applyAlignment="1">
      <alignment vertical="center"/>
    </xf>
    <xf numFmtId="0" fontId="0" fillId="37" borderId="53" xfId="0" applyFill="1" applyBorder="1" applyAlignment="1">
      <alignment horizontal="center" vertical="center"/>
    </xf>
    <xf numFmtId="0" fontId="0" fillId="37" borderId="56" xfId="0" applyFill="1" applyBorder="1" applyAlignment="1">
      <alignment horizontal="center" vertical="center"/>
    </xf>
    <xf numFmtId="38" fontId="1" fillId="50" borderId="25" xfId="49" applyFont="1" applyFill="1" applyBorder="1" applyAlignment="1">
      <alignment vertical="center"/>
    </xf>
    <xf numFmtId="38" fontId="1" fillId="50" borderId="19" xfId="49" applyFont="1" applyFill="1" applyBorder="1" applyAlignment="1">
      <alignment vertical="center"/>
    </xf>
    <xf numFmtId="38" fontId="1" fillId="50" borderId="26" xfId="49" applyFont="1" applyFill="1" applyBorder="1" applyAlignment="1">
      <alignment vertical="center"/>
    </xf>
    <xf numFmtId="38" fontId="1" fillId="50" borderId="21" xfId="49" applyFont="1" applyFill="1" applyBorder="1" applyAlignment="1">
      <alignment vertical="center"/>
    </xf>
    <xf numFmtId="0" fontId="0" fillId="34" borderId="32" xfId="0" applyFill="1" applyBorder="1" applyAlignment="1">
      <alignment vertical="center"/>
    </xf>
    <xf numFmtId="0" fontId="5" fillId="37" borderId="132" xfId="0" applyFont="1" applyFill="1" applyBorder="1" applyAlignment="1">
      <alignment vertical="center"/>
    </xf>
    <xf numFmtId="0" fontId="5" fillId="37" borderId="133" xfId="0" applyFont="1" applyFill="1" applyBorder="1" applyAlignment="1">
      <alignment vertical="center"/>
    </xf>
    <xf numFmtId="0" fontId="5" fillId="37" borderId="134" xfId="0" applyFont="1" applyFill="1" applyBorder="1" applyAlignment="1">
      <alignment vertical="center"/>
    </xf>
    <xf numFmtId="0" fontId="0" fillId="37" borderId="54" xfId="0" applyFill="1" applyBorder="1" applyAlignment="1">
      <alignment horizontal="center" vertical="center"/>
    </xf>
    <xf numFmtId="38" fontId="6" fillId="38" borderId="25" xfId="49" applyNumberFormat="1" applyFont="1" applyFill="1" applyBorder="1" applyAlignment="1">
      <alignment vertical="center"/>
    </xf>
    <xf numFmtId="38" fontId="6" fillId="38" borderId="19" xfId="49" applyNumberFormat="1" applyFont="1" applyFill="1" applyBorder="1" applyAlignment="1">
      <alignment vertical="center"/>
    </xf>
    <xf numFmtId="38" fontId="6" fillId="38" borderId="26" xfId="49" applyNumberFormat="1" applyFont="1" applyFill="1" applyBorder="1" applyAlignment="1">
      <alignment vertical="center"/>
    </xf>
    <xf numFmtId="178" fontId="6" fillId="50" borderId="25" xfId="49" applyNumberFormat="1" applyFont="1" applyFill="1" applyBorder="1" applyAlignment="1">
      <alignment vertical="center"/>
    </xf>
    <xf numFmtId="178" fontId="6" fillId="50" borderId="19" xfId="49" applyNumberFormat="1" applyFont="1" applyFill="1" applyBorder="1" applyAlignment="1">
      <alignment vertical="center"/>
    </xf>
    <xf numFmtId="178" fontId="6" fillId="50" borderId="21" xfId="49" applyNumberFormat="1" applyFont="1" applyFill="1" applyBorder="1" applyAlignment="1">
      <alignment vertical="center"/>
    </xf>
    <xf numFmtId="0" fontId="91" fillId="38" borderId="67" xfId="0" applyFont="1" applyFill="1" applyBorder="1" applyAlignment="1">
      <alignment vertical="center"/>
    </xf>
    <xf numFmtId="0" fontId="91" fillId="38" borderId="19" xfId="0" applyFont="1" applyFill="1" applyBorder="1" applyAlignment="1">
      <alignment vertical="center"/>
    </xf>
    <xf numFmtId="0" fontId="91" fillId="38" borderId="26" xfId="0" applyFont="1" applyFill="1" applyBorder="1" applyAlignment="1">
      <alignment vertical="center"/>
    </xf>
    <xf numFmtId="178" fontId="6" fillId="38" borderId="16" xfId="49" applyNumberFormat="1" applyFont="1" applyFill="1" applyBorder="1" applyAlignment="1">
      <alignment vertical="center"/>
    </xf>
    <xf numFmtId="38" fontId="6" fillId="38" borderId="15" xfId="49" applyNumberFormat="1" applyFont="1" applyFill="1" applyBorder="1" applyAlignment="1">
      <alignment vertical="center"/>
    </xf>
    <xf numFmtId="38" fontId="6" fillId="38" borderId="16" xfId="49" applyNumberFormat="1" applyFont="1" applyFill="1" applyBorder="1" applyAlignment="1">
      <alignment vertical="center" wrapText="1"/>
    </xf>
    <xf numFmtId="38" fontId="6" fillId="38" borderId="16" xfId="49" applyNumberFormat="1" applyFont="1" applyFill="1" applyBorder="1" applyAlignment="1">
      <alignment vertical="center"/>
    </xf>
    <xf numFmtId="38" fontId="8" fillId="36" borderId="135" xfId="49" applyNumberFormat="1" applyFont="1" applyFill="1" applyBorder="1" applyAlignment="1">
      <alignment horizontal="center" vertical="center"/>
    </xf>
    <xf numFmtId="38" fontId="8" fillId="36" borderId="10" xfId="49" applyNumberFormat="1" applyFont="1" applyFill="1" applyBorder="1" applyAlignment="1">
      <alignment horizontal="center" vertical="center"/>
    </xf>
    <xf numFmtId="38" fontId="8" fillId="36" borderId="136" xfId="49" applyNumberFormat="1" applyFont="1" applyFill="1" applyBorder="1" applyAlignment="1">
      <alignment horizontal="center" vertical="center"/>
    </xf>
    <xf numFmtId="38" fontId="6" fillId="0" borderId="16" xfId="49" applyNumberFormat="1" applyFont="1" applyFill="1" applyBorder="1" applyAlignment="1">
      <alignment vertical="center"/>
    </xf>
    <xf numFmtId="40" fontId="6" fillId="38" borderId="16" xfId="49" applyNumberFormat="1" applyFont="1" applyFill="1" applyBorder="1" applyAlignment="1">
      <alignment vertical="center"/>
    </xf>
    <xf numFmtId="38" fontId="6" fillId="34" borderId="16" xfId="49" applyNumberFormat="1" applyFont="1" applyFill="1" applyBorder="1" applyAlignment="1">
      <alignment vertical="center"/>
    </xf>
    <xf numFmtId="38" fontId="6" fillId="34" borderId="25" xfId="49" applyNumberFormat="1" applyFont="1" applyFill="1" applyBorder="1" applyAlignment="1">
      <alignment vertical="center"/>
    </xf>
    <xf numFmtId="0" fontId="91" fillId="34" borderId="67" xfId="0" applyFont="1" applyFill="1" applyBorder="1" applyAlignment="1">
      <alignment vertical="center"/>
    </xf>
    <xf numFmtId="0" fontId="91" fillId="34" borderId="19" xfId="0" applyFont="1" applyFill="1" applyBorder="1" applyAlignment="1">
      <alignment vertical="center"/>
    </xf>
    <xf numFmtId="0" fontId="91" fillId="34" borderId="26" xfId="0" applyFont="1" applyFill="1" applyBorder="1" applyAlignment="1">
      <alignment vertical="center"/>
    </xf>
    <xf numFmtId="178" fontId="6" fillId="50" borderId="26" xfId="49" applyNumberFormat="1" applyFont="1" applyFill="1" applyBorder="1" applyAlignment="1">
      <alignment vertical="center"/>
    </xf>
    <xf numFmtId="40" fontId="6" fillId="0" borderId="16" xfId="49" applyNumberFormat="1" applyFont="1" applyFill="1" applyBorder="1" applyAlignment="1">
      <alignment vertical="center"/>
    </xf>
    <xf numFmtId="40" fontId="6" fillId="0" borderId="25" xfId="49" applyNumberFormat="1" applyFont="1" applyFill="1" applyBorder="1" applyAlignment="1">
      <alignment vertical="center"/>
    </xf>
    <xf numFmtId="0" fontId="14" fillId="37" borderId="25" xfId="43" applyFill="1" applyBorder="1" applyAlignment="1" applyProtection="1">
      <alignment horizontal="center" vertical="center"/>
      <protection/>
    </xf>
    <xf numFmtId="0" fontId="14" fillId="37" borderId="19" xfId="43" applyFill="1" applyBorder="1" applyAlignment="1" applyProtection="1">
      <alignment horizontal="center" vertical="center"/>
      <protection/>
    </xf>
    <xf numFmtId="0" fontId="14" fillId="37" borderId="26" xfId="43" applyFill="1" applyBorder="1" applyAlignment="1" applyProtection="1">
      <alignment horizontal="center" vertical="center"/>
      <protection/>
    </xf>
    <xf numFmtId="178" fontId="6" fillId="50" borderId="137" xfId="49" applyNumberFormat="1" applyFont="1" applyFill="1" applyBorder="1" applyAlignment="1">
      <alignment vertical="center"/>
    </xf>
    <xf numFmtId="178" fontId="6" fillId="50" borderId="138" xfId="49" applyNumberFormat="1" applyFont="1" applyFill="1" applyBorder="1" applyAlignment="1">
      <alignment vertical="center"/>
    </xf>
    <xf numFmtId="38" fontId="6" fillId="0" borderId="25" xfId="49" applyNumberFormat="1" applyFont="1" applyFill="1" applyBorder="1" applyAlignment="1">
      <alignment vertical="center"/>
    </xf>
    <xf numFmtId="38" fontId="6" fillId="0" borderId="19" xfId="49" applyNumberFormat="1" applyFont="1" applyFill="1" applyBorder="1" applyAlignment="1">
      <alignment vertical="center"/>
    </xf>
    <xf numFmtId="38" fontId="6" fillId="0" borderId="21" xfId="49" applyNumberFormat="1" applyFont="1" applyFill="1" applyBorder="1" applyAlignment="1">
      <alignment vertical="center"/>
    </xf>
    <xf numFmtId="0" fontId="5" fillId="37" borderId="114" xfId="0" applyFont="1" applyFill="1" applyBorder="1" applyAlignment="1">
      <alignment vertical="center"/>
    </xf>
    <xf numFmtId="0" fontId="5" fillId="37" borderId="16" xfId="0" applyFont="1" applyFill="1" applyBorder="1" applyAlignment="1">
      <alignment vertical="center"/>
    </xf>
    <xf numFmtId="0" fontId="5" fillId="37" borderId="102" xfId="0" applyFont="1" applyFill="1" applyBorder="1" applyAlignment="1">
      <alignment vertical="center"/>
    </xf>
    <xf numFmtId="38" fontId="8" fillId="35" borderId="17" xfId="49" applyNumberFormat="1" applyFont="1" applyFill="1" applyBorder="1" applyAlignment="1">
      <alignment horizontal="center" vertical="center"/>
    </xf>
    <xf numFmtId="38" fontId="8" fillId="35" borderId="10" xfId="49" applyNumberFormat="1" applyFont="1" applyFill="1" applyBorder="1" applyAlignment="1">
      <alignment horizontal="center" vertical="center"/>
    </xf>
    <xf numFmtId="38" fontId="8" fillId="35" borderId="139" xfId="49" applyNumberFormat="1" applyFont="1" applyFill="1" applyBorder="1" applyAlignment="1">
      <alignment horizontal="center" vertical="center"/>
    </xf>
    <xf numFmtId="0" fontId="0" fillId="50" borderId="25" xfId="0" applyFill="1" applyBorder="1" applyAlignment="1">
      <alignment vertical="center"/>
    </xf>
    <xf numFmtId="0" fontId="0" fillId="50" borderId="19" xfId="0" applyFill="1" applyBorder="1" applyAlignment="1">
      <alignment vertical="center"/>
    </xf>
    <xf numFmtId="0" fontId="0" fillId="50" borderId="26" xfId="0" applyFill="1" applyBorder="1" applyAlignment="1">
      <alignment vertical="center"/>
    </xf>
    <xf numFmtId="0" fontId="7" fillId="50" borderId="25" xfId="0" applyFont="1" applyFill="1" applyBorder="1" applyAlignment="1">
      <alignment vertical="center" wrapText="1"/>
    </xf>
    <xf numFmtId="0" fontId="7" fillId="50" borderId="19" xfId="0" applyFont="1" applyFill="1" applyBorder="1" applyAlignment="1">
      <alignment vertical="center" wrapText="1"/>
    </xf>
    <xf numFmtId="0" fontId="7" fillId="50" borderId="26" xfId="0" applyFont="1" applyFill="1" applyBorder="1" applyAlignment="1">
      <alignment vertical="center" wrapText="1"/>
    </xf>
    <xf numFmtId="0" fontId="91" fillId="38" borderId="108" xfId="0" applyFont="1" applyFill="1" applyBorder="1" applyAlignment="1">
      <alignment vertical="center" wrapText="1"/>
    </xf>
    <xf numFmtId="0" fontId="91" fillId="38" borderId="16" xfId="0" applyFont="1" applyFill="1" applyBorder="1" applyAlignment="1">
      <alignment vertical="center"/>
    </xf>
    <xf numFmtId="178" fontId="1" fillId="50" borderId="25" xfId="49" applyNumberFormat="1" applyFont="1" applyFill="1" applyBorder="1" applyAlignment="1">
      <alignment vertical="center"/>
    </xf>
    <xf numFmtId="178" fontId="1" fillId="50" borderId="19" xfId="49" applyNumberFormat="1" applyFont="1" applyFill="1" applyBorder="1" applyAlignment="1">
      <alignment vertical="center"/>
    </xf>
    <xf numFmtId="178" fontId="1" fillId="50" borderId="21" xfId="49" applyNumberFormat="1" applyFont="1" applyFill="1" applyBorder="1" applyAlignment="1">
      <alignment vertical="center"/>
    </xf>
    <xf numFmtId="0" fontId="91" fillId="38" borderId="54" xfId="0" applyFont="1" applyFill="1" applyBorder="1" applyAlignment="1">
      <alignment vertical="center"/>
    </xf>
    <xf numFmtId="0" fontId="91" fillId="38" borderId="15" xfId="0" applyFont="1" applyFill="1" applyBorder="1" applyAlignment="1">
      <alignment vertical="center"/>
    </xf>
    <xf numFmtId="0" fontId="91" fillId="38" borderId="108" xfId="0" applyFont="1" applyFill="1" applyBorder="1" applyAlignment="1">
      <alignment vertical="center"/>
    </xf>
    <xf numFmtId="178" fontId="6" fillId="50" borderId="15" xfId="49" applyNumberFormat="1" applyFont="1" applyFill="1" applyBorder="1" applyAlignment="1">
      <alignment vertical="center"/>
    </xf>
    <xf numFmtId="178" fontId="6" fillId="50" borderId="32" xfId="49" applyNumberFormat="1" applyFont="1" applyFill="1" applyBorder="1" applyAlignment="1">
      <alignment vertical="center"/>
    </xf>
    <xf numFmtId="0" fontId="0" fillId="38" borderId="27" xfId="0" applyFill="1" applyBorder="1" applyAlignment="1">
      <alignment vertical="center"/>
    </xf>
    <xf numFmtId="0" fontId="0" fillId="38" borderId="28" xfId="0" applyFill="1" applyBorder="1" applyAlignment="1">
      <alignment vertical="center"/>
    </xf>
    <xf numFmtId="0" fontId="0" fillId="38" borderId="29" xfId="0" applyFill="1" applyBorder="1" applyAlignment="1">
      <alignment vertical="center"/>
    </xf>
    <xf numFmtId="0" fontId="0" fillId="38" borderId="30" xfId="0" applyFill="1" applyBorder="1" applyAlignment="1">
      <alignment vertical="center"/>
    </xf>
    <xf numFmtId="0" fontId="0" fillId="38" borderId="0" xfId="0" applyFill="1" applyBorder="1" applyAlignment="1">
      <alignment vertical="center"/>
    </xf>
    <xf numFmtId="0" fontId="0" fillId="38" borderId="31" xfId="0" applyFill="1" applyBorder="1" applyAlignment="1">
      <alignment vertical="center"/>
    </xf>
    <xf numFmtId="0" fontId="0" fillId="38" borderId="32" xfId="0" applyFill="1" applyBorder="1" applyAlignment="1">
      <alignment vertical="center"/>
    </xf>
    <xf numFmtId="0" fontId="0" fillId="38" borderId="20" xfId="0" applyFill="1" applyBorder="1" applyAlignment="1">
      <alignment vertical="center"/>
    </xf>
    <xf numFmtId="0" fontId="0" fillId="38" borderId="33" xfId="0" applyFill="1" applyBorder="1" applyAlignment="1">
      <alignment vertical="center"/>
    </xf>
    <xf numFmtId="178" fontId="6" fillId="50" borderId="16" xfId="49" applyNumberFormat="1" applyFont="1" applyFill="1" applyBorder="1" applyAlignment="1" quotePrefix="1">
      <alignment vertical="center"/>
    </xf>
    <xf numFmtId="178" fontId="6" fillId="50" borderId="16" xfId="49" applyNumberFormat="1" applyFont="1" applyFill="1" applyBorder="1" applyAlignment="1">
      <alignment vertical="center"/>
    </xf>
    <xf numFmtId="178" fontId="6" fillId="50" borderId="102" xfId="49" applyNumberFormat="1" applyFont="1" applyFill="1" applyBorder="1" applyAlignment="1">
      <alignment vertical="center"/>
    </xf>
    <xf numFmtId="40" fontId="6" fillId="0" borderId="32" xfId="49" applyNumberFormat="1" applyFont="1" applyFill="1" applyBorder="1" applyAlignment="1">
      <alignment vertical="center"/>
    </xf>
    <xf numFmtId="40" fontId="6" fillId="0" borderId="20" xfId="49" applyNumberFormat="1" applyFont="1" applyFill="1" applyBorder="1" applyAlignment="1">
      <alignment vertical="center"/>
    </xf>
    <xf numFmtId="40" fontId="6" fillId="0" borderId="61" xfId="49" applyNumberFormat="1" applyFont="1" applyFill="1" applyBorder="1" applyAlignment="1">
      <alignment vertical="center"/>
    </xf>
    <xf numFmtId="178" fontId="6" fillId="0" borderId="25" xfId="49" applyNumberFormat="1" applyFont="1" applyFill="1" applyBorder="1" applyAlignment="1">
      <alignment vertical="center"/>
    </xf>
    <xf numFmtId="178" fontId="6" fillId="0" borderId="19" xfId="49" applyNumberFormat="1" applyFont="1" applyFill="1" applyBorder="1" applyAlignment="1">
      <alignment vertical="center"/>
    </xf>
    <xf numFmtId="178" fontId="6" fillId="0" borderId="21" xfId="49" applyNumberFormat="1" applyFont="1" applyFill="1" applyBorder="1" applyAlignment="1">
      <alignment vertical="center"/>
    </xf>
    <xf numFmtId="178" fontId="6" fillId="0" borderId="16" xfId="49" applyNumberFormat="1" applyFont="1" applyFill="1" applyBorder="1" applyAlignment="1">
      <alignment vertical="center"/>
    </xf>
    <xf numFmtId="178" fontId="6" fillId="50" borderId="126" xfId="49" applyNumberFormat="1" applyFont="1" applyFill="1" applyBorder="1" applyAlignment="1">
      <alignment vertical="center"/>
    </xf>
    <xf numFmtId="0" fontId="8" fillId="51" borderId="127" xfId="0" applyFont="1" applyFill="1" applyBorder="1" applyAlignment="1">
      <alignment horizontal="center" vertical="center"/>
    </xf>
    <xf numFmtId="0" fontId="8" fillId="52" borderId="127" xfId="0" applyFont="1" applyFill="1" applyBorder="1" applyAlignment="1">
      <alignment horizontal="center" vertical="center"/>
    </xf>
    <xf numFmtId="0" fontId="8" fillId="53" borderId="127" xfId="0" applyFont="1" applyFill="1" applyBorder="1" applyAlignment="1">
      <alignment horizontal="center" vertical="center"/>
    </xf>
    <xf numFmtId="0" fontId="91" fillId="38" borderId="54" xfId="0" applyFont="1" applyFill="1" applyBorder="1" applyAlignment="1">
      <alignment horizontal="center" vertical="center"/>
    </xf>
    <xf numFmtId="0" fontId="91" fillId="38" borderId="108" xfId="0" applyFont="1" applyFill="1" applyBorder="1" applyAlignment="1">
      <alignment horizontal="center" vertical="center"/>
    </xf>
    <xf numFmtId="0" fontId="91" fillId="38" borderId="140" xfId="0" applyFont="1" applyFill="1" applyBorder="1" applyAlignment="1">
      <alignment horizontal="center" vertical="center"/>
    </xf>
    <xf numFmtId="178" fontId="6" fillId="50" borderId="78" xfId="49" applyNumberFormat="1" applyFont="1" applyFill="1" applyBorder="1" applyAlignment="1">
      <alignment vertical="center"/>
    </xf>
    <xf numFmtId="0" fontId="91" fillId="42" borderId="126" xfId="0" applyFont="1" applyFill="1" applyBorder="1" applyAlignment="1">
      <alignment vertical="center"/>
    </xf>
    <xf numFmtId="0" fontId="91" fillId="42" borderId="141" xfId="0" applyFont="1" applyFill="1" applyBorder="1" applyAlignment="1">
      <alignment vertical="center"/>
    </xf>
    <xf numFmtId="178" fontId="6" fillId="50" borderId="88" xfId="49" applyNumberFormat="1" applyFont="1" applyFill="1" applyBorder="1" applyAlignment="1">
      <alignment vertical="center"/>
    </xf>
    <xf numFmtId="178" fontId="91" fillId="38" borderId="16" xfId="0" applyNumberFormat="1" applyFont="1" applyFill="1" applyBorder="1" applyAlignment="1">
      <alignment vertical="center"/>
    </xf>
    <xf numFmtId="178" fontId="91" fillId="38" borderId="102" xfId="0" applyNumberFormat="1" applyFont="1" applyFill="1" applyBorder="1" applyAlignment="1">
      <alignment vertical="center"/>
    </xf>
    <xf numFmtId="0" fontId="91" fillId="42" borderId="16" xfId="0" applyFont="1" applyFill="1" applyBorder="1" applyAlignment="1">
      <alignment vertical="center"/>
    </xf>
    <xf numFmtId="0" fontId="91" fillId="42" borderId="142" xfId="0" applyFont="1" applyFill="1" applyBorder="1" applyAlignment="1">
      <alignment vertical="center"/>
    </xf>
    <xf numFmtId="0" fontId="92" fillId="38" borderId="114" xfId="0" applyFont="1" applyFill="1" applyBorder="1" applyAlignment="1">
      <alignment vertical="center"/>
    </xf>
    <xf numFmtId="0" fontId="92" fillId="38" borderId="16" xfId="0" applyFont="1" applyFill="1" applyBorder="1" applyAlignment="1">
      <alignment vertical="center"/>
    </xf>
    <xf numFmtId="0" fontId="92" fillId="38" borderId="142" xfId="0" applyFont="1" applyFill="1" applyBorder="1" applyAlignment="1">
      <alignment vertical="center"/>
    </xf>
    <xf numFmtId="178" fontId="91" fillId="38" borderId="26" xfId="0" applyNumberFormat="1" applyFont="1" applyFill="1" applyBorder="1" applyAlignment="1">
      <alignment vertical="center"/>
    </xf>
    <xf numFmtId="0" fontId="11" fillId="38" borderId="114" xfId="0" applyFont="1" applyFill="1" applyBorder="1" applyAlignment="1">
      <alignment vertical="center"/>
    </xf>
    <xf numFmtId="0" fontId="11" fillId="38" borderId="16" xfId="0" applyFont="1" applyFill="1" applyBorder="1" applyAlignment="1">
      <alignment vertical="center"/>
    </xf>
    <xf numFmtId="0" fontId="11" fillId="38" borderId="142" xfId="0" applyFont="1" applyFill="1" applyBorder="1" applyAlignment="1">
      <alignment vertical="center"/>
    </xf>
    <xf numFmtId="0" fontId="91" fillId="38" borderId="32" xfId="0" applyFont="1" applyFill="1" applyBorder="1" applyAlignment="1">
      <alignment vertical="center"/>
    </xf>
    <xf numFmtId="0" fontId="91" fillId="38" borderId="20" xfId="0" applyFont="1" applyFill="1" applyBorder="1" applyAlignment="1">
      <alignment vertical="center"/>
    </xf>
    <xf numFmtId="0" fontId="91" fillId="38" borderId="33" xfId="0" applyFont="1" applyFill="1" applyBorder="1" applyAlignment="1">
      <alignment vertical="center"/>
    </xf>
    <xf numFmtId="0" fontId="91" fillId="0" borderId="38" xfId="0" applyFont="1" applyBorder="1" applyAlignment="1">
      <alignment vertical="center"/>
    </xf>
    <xf numFmtId="0" fontId="91" fillId="38" borderId="131" xfId="0" applyFont="1" applyFill="1" applyBorder="1" applyAlignment="1">
      <alignment vertical="center"/>
    </xf>
    <xf numFmtId="0" fontId="91" fillId="38" borderId="54" xfId="0" applyFont="1" applyFill="1" applyBorder="1" applyAlignment="1">
      <alignment horizontal="center" vertical="center" textRotation="255"/>
    </xf>
    <xf numFmtId="0" fontId="91" fillId="38" borderId="108" xfId="0" applyFont="1" applyFill="1" applyBorder="1" applyAlignment="1">
      <alignment horizontal="center" vertical="center" textRotation="255"/>
    </xf>
    <xf numFmtId="0" fontId="11" fillId="38" borderId="53" xfId="0" applyFont="1" applyFill="1" applyBorder="1" applyAlignment="1">
      <alignment vertical="center"/>
    </xf>
    <xf numFmtId="0" fontId="11" fillId="38" borderId="15" xfId="0" applyFont="1" applyFill="1" applyBorder="1" applyAlignment="1">
      <alignment vertical="center"/>
    </xf>
    <xf numFmtId="0" fontId="11" fillId="38" borderId="143" xfId="0" applyFont="1" applyFill="1" applyBorder="1" applyAlignment="1">
      <alignment vertical="center"/>
    </xf>
    <xf numFmtId="0" fontId="11" fillId="33" borderId="40" xfId="0" applyFont="1" applyFill="1" applyBorder="1" applyAlignment="1">
      <alignment vertical="center"/>
    </xf>
    <xf numFmtId="0" fontId="11" fillId="33" borderId="20" xfId="0" applyFont="1" applyFill="1" applyBorder="1" applyAlignment="1">
      <alignment vertical="center"/>
    </xf>
    <xf numFmtId="0" fontId="11" fillId="33" borderId="46" xfId="0" applyFont="1" applyFill="1" applyBorder="1" applyAlignment="1">
      <alignment vertical="center"/>
    </xf>
    <xf numFmtId="0" fontId="91" fillId="33" borderId="144" xfId="0" applyFont="1" applyFill="1" applyBorder="1" applyAlignment="1">
      <alignment vertical="center"/>
    </xf>
    <xf numFmtId="0" fontId="91" fillId="33" borderId="50" xfId="0" applyFont="1" applyFill="1" applyBorder="1" applyAlignment="1">
      <alignment vertical="center"/>
    </xf>
    <xf numFmtId="0" fontId="91" fillId="33" borderId="48" xfId="0" applyFont="1" applyFill="1" applyBorder="1" applyAlignment="1">
      <alignment vertical="center"/>
    </xf>
    <xf numFmtId="0" fontId="91" fillId="33" borderId="51" xfId="0" applyFont="1" applyFill="1" applyBorder="1" applyAlignment="1">
      <alignment vertical="center"/>
    </xf>
    <xf numFmtId="0" fontId="91" fillId="0" borderId="116" xfId="0" applyFont="1" applyBorder="1" applyAlignment="1">
      <alignment vertical="center"/>
    </xf>
    <xf numFmtId="0" fontId="0" fillId="0" borderId="20" xfId="0" applyBorder="1" applyAlignment="1">
      <alignment horizontal="center" vertical="center"/>
    </xf>
    <xf numFmtId="0" fontId="0" fillId="0" borderId="61" xfId="0" applyBorder="1" applyAlignment="1">
      <alignment horizontal="center" vertical="center"/>
    </xf>
    <xf numFmtId="0" fontId="0" fillId="0" borderId="49" xfId="0" applyBorder="1" applyAlignment="1">
      <alignment vertical="center"/>
    </xf>
    <xf numFmtId="0" fontId="0" fillId="0" borderId="38" xfId="0" applyBorder="1" applyAlignment="1">
      <alignment vertical="center"/>
    </xf>
    <xf numFmtId="0" fontId="0" fillId="0" borderId="103" xfId="0" applyBorder="1" applyAlignment="1">
      <alignment vertical="center"/>
    </xf>
    <xf numFmtId="0" fontId="91" fillId="0" borderId="103" xfId="0" applyFont="1" applyBorder="1" applyAlignment="1">
      <alignment vertical="center"/>
    </xf>
    <xf numFmtId="0" fontId="91" fillId="33" borderId="131" xfId="0" applyFont="1" applyFill="1" applyBorder="1" applyAlignment="1">
      <alignment vertical="center"/>
    </xf>
    <xf numFmtId="0" fontId="0" fillId="0" borderId="33" xfId="0" applyBorder="1" applyAlignment="1">
      <alignment horizontal="center" vertical="center"/>
    </xf>
    <xf numFmtId="0" fontId="19" fillId="54" borderId="145" xfId="0" applyFont="1" applyFill="1" applyBorder="1" applyAlignment="1">
      <alignment horizontal="center" vertical="center"/>
    </xf>
    <xf numFmtId="0" fontId="19" fillId="54" borderId="146" xfId="0" applyFont="1" applyFill="1" applyBorder="1" applyAlignment="1">
      <alignment horizontal="center" vertical="center"/>
    </xf>
    <xf numFmtId="0" fontId="19" fillId="54" borderId="147" xfId="0" applyFont="1" applyFill="1" applyBorder="1" applyAlignment="1">
      <alignment horizontal="center" vertical="center"/>
    </xf>
    <xf numFmtId="0" fontId="19" fillId="54" borderId="148" xfId="0" applyFont="1" applyFill="1" applyBorder="1" applyAlignment="1">
      <alignment horizontal="center" vertical="center"/>
    </xf>
    <xf numFmtId="0" fontId="19" fillId="54" borderId="41" xfId="0" applyFont="1" applyFill="1" applyBorder="1" applyAlignment="1">
      <alignment horizontal="center" vertical="center"/>
    </xf>
    <xf numFmtId="0" fontId="19" fillId="54" borderId="42" xfId="0" applyFont="1" applyFill="1" applyBorder="1" applyAlignment="1">
      <alignment horizontal="center" vertical="center"/>
    </xf>
    <xf numFmtId="0" fontId="19" fillId="54" borderId="149" xfId="0" applyFont="1" applyFill="1" applyBorder="1" applyAlignment="1">
      <alignment horizontal="center" vertical="center"/>
    </xf>
    <xf numFmtId="0" fontId="19" fillId="54" borderId="115" xfId="0" applyFont="1" applyFill="1" applyBorder="1" applyAlignment="1">
      <alignment horizontal="center" vertical="center"/>
    </xf>
    <xf numFmtId="0" fontId="91" fillId="54" borderId="106" xfId="0" applyFont="1" applyFill="1" applyBorder="1" applyAlignment="1">
      <alignment vertical="center"/>
    </xf>
    <xf numFmtId="0" fontId="91" fillId="54" borderId="38" xfId="0" applyFont="1" applyFill="1" applyBorder="1" applyAlignment="1">
      <alignment vertical="center"/>
    </xf>
    <xf numFmtId="0" fontId="91" fillId="54" borderId="150" xfId="0" applyFont="1" applyFill="1" applyBorder="1" applyAlignment="1">
      <alignment vertical="center"/>
    </xf>
    <xf numFmtId="0" fontId="91" fillId="54" borderId="54" xfId="0" applyFont="1" applyFill="1" applyBorder="1" applyAlignment="1">
      <alignment vertical="center"/>
    </xf>
    <xf numFmtId="0" fontId="91" fillId="54" borderId="15" xfId="0" applyFont="1" applyFill="1" applyBorder="1" applyAlignment="1">
      <alignment vertical="center"/>
    </xf>
    <xf numFmtId="0" fontId="91" fillId="54" borderId="143" xfId="0" applyFont="1" applyFill="1" applyBorder="1" applyAlignment="1">
      <alignment vertical="center"/>
    </xf>
    <xf numFmtId="0" fontId="19" fillId="54" borderId="151" xfId="0" applyFont="1" applyFill="1" applyBorder="1" applyAlignment="1">
      <alignment horizontal="center" vertical="center"/>
    </xf>
    <xf numFmtId="0" fontId="19" fillId="54" borderId="152" xfId="0" applyFont="1" applyFill="1" applyBorder="1" applyAlignment="1">
      <alignment horizontal="center" vertical="center"/>
    </xf>
    <xf numFmtId="0" fontId="91" fillId="42" borderId="16" xfId="0" applyFont="1" applyFill="1" applyBorder="1" applyAlignment="1">
      <alignment vertical="center" wrapText="1"/>
    </xf>
    <xf numFmtId="0" fontId="19" fillId="54" borderId="120" xfId="0" applyFont="1" applyFill="1" applyBorder="1" applyAlignment="1">
      <alignment horizontal="center" vertical="center"/>
    </xf>
    <xf numFmtId="0" fontId="19" fillId="54" borderId="153" xfId="0" applyFont="1" applyFill="1" applyBorder="1" applyAlignment="1">
      <alignment horizontal="center" vertical="center"/>
    </xf>
    <xf numFmtId="0" fontId="16" fillId="54" borderId="119" xfId="0" applyFont="1" applyFill="1" applyBorder="1" applyAlignment="1">
      <alignment horizontal="center" vertical="center"/>
    </xf>
    <xf numFmtId="0" fontId="16" fillId="54" borderId="120" xfId="0" applyFont="1" applyFill="1" applyBorder="1" applyAlignment="1">
      <alignment horizontal="center" vertical="center"/>
    </xf>
    <xf numFmtId="0" fontId="16" fillId="54" borderId="154" xfId="0" applyFont="1" applyFill="1" applyBorder="1" applyAlignment="1">
      <alignment horizontal="center" vertical="center"/>
    </xf>
    <xf numFmtId="0" fontId="19" fillId="54" borderId="136" xfId="0" applyFont="1" applyFill="1" applyBorder="1" applyAlignment="1">
      <alignment horizontal="center" vertical="center"/>
    </xf>
    <xf numFmtId="0" fontId="11" fillId="33" borderId="155" xfId="0" applyFont="1" applyFill="1" applyBorder="1" applyAlignment="1">
      <alignment vertical="center"/>
    </xf>
    <xf numFmtId="0" fontId="11" fillId="33" borderId="23" xfId="0" applyFont="1" applyFill="1" applyBorder="1" applyAlignment="1">
      <alignment vertical="center"/>
    </xf>
    <xf numFmtId="0" fontId="11" fillId="33" borderId="121" xfId="0" applyFont="1" applyFill="1" applyBorder="1" applyAlignment="1">
      <alignment vertical="center"/>
    </xf>
    <xf numFmtId="0" fontId="91" fillId="33" borderId="156" xfId="0" applyFont="1" applyFill="1" applyBorder="1" applyAlignment="1">
      <alignment vertical="center"/>
    </xf>
    <xf numFmtId="0" fontId="91" fillId="33" borderId="137" xfId="0" applyFont="1" applyFill="1" applyBorder="1" applyAlignment="1">
      <alignment vertical="center"/>
    </xf>
    <xf numFmtId="0" fontId="91" fillId="33" borderId="138" xfId="0" applyFont="1" applyFill="1" applyBorder="1" applyAlignment="1">
      <alignment vertical="center"/>
    </xf>
    <xf numFmtId="0" fontId="16" fillId="54" borderId="157" xfId="0" applyFont="1" applyFill="1" applyBorder="1" applyAlignment="1">
      <alignment horizontal="center" vertical="center"/>
    </xf>
    <xf numFmtId="0" fontId="16" fillId="54" borderId="146" xfId="0" applyFont="1" applyFill="1" applyBorder="1" applyAlignment="1">
      <alignment horizontal="center" vertical="center"/>
    </xf>
    <xf numFmtId="0" fontId="16" fillId="54" borderId="158" xfId="0" applyFont="1" applyFill="1" applyBorder="1" applyAlignment="1">
      <alignment horizontal="center" vertical="center"/>
    </xf>
    <xf numFmtId="0" fontId="16" fillId="54" borderId="62" xfId="0" applyFont="1" applyFill="1" applyBorder="1" applyAlignment="1">
      <alignment horizontal="center" vertical="center"/>
    </xf>
    <xf numFmtId="0" fontId="16" fillId="54" borderId="20" xfId="0" applyFont="1" applyFill="1" applyBorder="1" applyAlignment="1">
      <alignment horizontal="center" vertical="center"/>
    </xf>
    <xf numFmtId="0" fontId="16" fillId="54" borderId="46" xfId="0" applyFont="1" applyFill="1" applyBorder="1" applyAlignment="1">
      <alignment horizontal="center" vertical="center"/>
    </xf>
    <xf numFmtId="0" fontId="25" fillId="53" borderId="120" xfId="0" applyFont="1" applyFill="1" applyBorder="1" applyAlignment="1">
      <alignment horizontal="center" vertical="center"/>
    </xf>
    <xf numFmtId="0" fontId="25" fillId="53" borderId="153" xfId="0" applyFont="1" applyFill="1" applyBorder="1" applyAlignment="1">
      <alignment horizontal="center" vertical="center"/>
    </xf>
    <xf numFmtId="0" fontId="0" fillId="39" borderId="119" xfId="0" applyFill="1" applyBorder="1" applyAlignment="1">
      <alignment horizontal="center" vertical="center"/>
    </xf>
    <xf numFmtId="0" fontId="0" fillId="39" borderId="120" xfId="0" applyFill="1" applyBorder="1" applyAlignment="1">
      <alignment horizontal="center" vertical="center"/>
    </xf>
    <xf numFmtId="0" fontId="91" fillId="38" borderId="64" xfId="0" applyFont="1" applyFill="1" applyBorder="1" applyAlignment="1">
      <alignment horizontal="center" vertical="center"/>
    </xf>
    <xf numFmtId="182" fontId="91" fillId="49" borderId="33" xfId="49" applyNumberFormat="1" applyFont="1" applyFill="1" applyBorder="1" applyAlignment="1">
      <alignment vertical="center"/>
    </xf>
    <xf numFmtId="182" fontId="91" fillId="49" borderId="15" xfId="49" applyNumberFormat="1" applyFont="1" applyFill="1" applyBorder="1" applyAlignment="1">
      <alignment vertical="center"/>
    </xf>
    <xf numFmtId="182" fontId="91" fillId="49" borderId="16" xfId="49" applyNumberFormat="1" applyFont="1" applyFill="1" applyBorder="1" applyAlignment="1">
      <alignment vertical="center"/>
    </xf>
    <xf numFmtId="182" fontId="91" fillId="49" borderId="102" xfId="49" applyNumberFormat="1" applyFont="1" applyFill="1" applyBorder="1" applyAlignment="1">
      <alignment vertical="center"/>
    </xf>
    <xf numFmtId="182" fontId="91" fillId="49" borderId="26" xfId="49" applyNumberFormat="1" applyFont="1" applyFill="1" applyBorder="1" applyAlignment="1">
      <alignment vertical="center"/>
    </xf>
    <xf numFmtId="0" fontId="92" fillId="39" borderId="155" xfId="0" applyFont="1" applyFill="1" applyBorder="1" applyAlignment="1">
      <alignment vertical="center"/>
    </xf>
    <xf numFmtId="0" fontId="92" fillId="39" borderId="23" xfId="0" applyFont="1" applyFill="1" applyBorder="1" applyAlignment="1">
      <alignment vertical="center"/>
    </xf>
    <xf numFmtId="0" fontId="92" fillId="39" borderId="18" xfId="0" applyFont="1" applyFill="1" applyBorder="1" applyAlignment="1">
      <alignment vertical="center"/>
    </xf>
    <xf numFmtId="0" fontId="92" fillId="39" borderId="19" xfId="0" applyFont="1" applyFill="1" applyBorder="1" applyAlignment="1">
      <alignment vertical="center"/>
    </xf>
    <xf numFmtId="0" fontId="92" fillId="39" borderId="43" xfId="0" applyFont="1" applyFill="1" applyBorder="1" applyAlignment="1">
      <alignment vertical="center"/>
    </xf>
    <xf numFmtId="0" fontId="91" fillId="0" borderId="25" xfId="0" applyFont="1" applyBorder="1" applyAlignment="1">
      <alignment vertical="center"/>
    </xf>
    <xf numFmtId="0" fontId="91" fillId="0" borderId="19" xfId="0" applyFont="1" applyBorder="1" applyAlignment="1">
      <alignment vertical="center"/>
    </xf>
    <xf numFmtId="0" fontId="91" fillId="0" borderId="43" xfId="0" applyFont="1" applyBorder="1" applyAlignment="1">
      <alignment vertical="center"/>
    </xf>
    <xf numFmtId="182" fontId="91" fillId="49" borderId="88" xfId="49" applyNumberFormat="1" applyFont="1" applyFill="1" applyBorder="1" applyAlignment="1">
      <alignment vertical="center"/>
    </xf>
    <xf numFmtId="182" fontId="91" fillId="49" borderId="126" xfId="49" applyNumberFormat="1" applyFont="1" applyFill="1" applyBorder="1" applyAlignment="1">
      <alignment vertical="center"/>
    </xf>
    <xf numFmtId="182" fontId="91" fillId="49" borderId="131" xfId="49" applyNumberFormat="1" applyFont="1" applyFill="1" applyBorder="1" applyAlignment="1">
      <alignment vertical="center"/>
    </xf>
    <xf numFmtId="0" fontId="91" fillId="38" borderId="65" xfId="0" applyFont="1" applyFill="1" applyBorder="1" applyAlignment="1">
      <alignment horizontal="center" vertical="center"/>
    </xf>
    <xf numFmtId="0" fontId="91" fillId="0" borderId="16" xfId="0" applyFont="1" applyBorder="1" applyAlignment="1">
      <alignment vertical="center"/>
    </xf>
    <xf numFmtId="0" fontId="91" fillId="0" borderId="142" xfId="0" applyFont="1" applyBorder="1" applyAlignment="1">
      <alignment vertical="center"/>
    </xf>
    <xf numFmtId="0" fontId="91" fillId="49" borderId="33" xfId="0" applyFont="1" applyFill="1" applyBorder="1" applyAlignment="1">
      <alignment vertical="center"/>
    </xf>
    <xf numFmtId="0" fontId="91" fillId="49" borderId="15" xfId="0" applyFont="1" applyFill="1" applyBorder="1" applyAlignment="1">
      <alignment vertical="center"/>
    </xf>
    <xf numFmtId="0" fontId="91" fillId="49" borderId="131" xfId="0" applyFont="1" applyFill="1" applyBorder="1" applyAlignment="1">
      <alignment vertical="center"/>
    </xf>
    <xf numFmtId="0" fontId="91" fillId="38" borderId="53" xfId="0" applyFont="1" applyFill="1" applyBorder="1" applyAlignment="1">
      <alignment horizontal="center" vertical="center"/>
    </xf>
    <xf numFmtId="0" fontId="25" fillId="51" borderId="120" xfId="0" applyFont="1" applyFill="1" applyBorder="1" applyAlignment="1">
      <alignment horizontal="center" vertical="center"/>
    </xf>
    <xf numFmtId="0" fontId="25" fillId="52" borderId="120" xfId="0" applyFont="1" applyFill="1" applyBorder="1" applyAlignment="1">
      <alignment horizontal="center" vertical="center"/>
    </xf>
    <xf numFmtId="0" fontId="92" fillId="38" borderId="157" xfId="0" applyFont="1" applyFill="1" applyBorder="1" applyAlignment="1">
      <alignment vertical="center"/>
    </xf>
    <xf numFmtId="0" fontId="92" fillId="38" borderId="146" xfId="0" applyFont="1" applyFill="1" applyBorder="1" applyAlignment="1">
      <alignment vertical="center"/>
    </xf>
    <xf numFmtId="0" fontId="91" fillId="38" borderId="20" xfId="0" applyFont="1" applyFill="1" applyBorder="1" applyAlignment="1">
      <alignment horizontal="center" vertical="center"/>
    </xf>
    <xf numFmtId="0" fontId="91" fillId="44" borderId="25" xfId="0" applyFont="1" applyFill="1" applyBorder="1" applyAlignment="1">
      <alignment vertical="center"/>
    </xf>
    <xf numFmtId="0" fontId="91" fillId="44" borderId="19" xfId="0" applyFont="1" applyFill="1" applyBorder="1" applyAlignment="1">
      <alignment vertical="center"/>
    </xf>
    <xf numFmtId="0" fontId="91" fillId="44" borderId="21" xfId="0" applyFont="1" applyFill="1" applyBorder="1" applyAlignment="1">
      <alignment vertical="center"/>
    </xf>
    <xf numFmtId="0" fontId="91" fillId="44" borderId="26" xfId="0" applyFont="1" applyFill="1" applyBorder="1" applyAlignment="1">
      <alignment vertical="center"/>
    </xf>
    <xf numFmtId="182" fontId="91" fillId="49" borderId="78" xfId="49" applyNumberFormat="1" applyFont="1" applyFill="1" applyBorder="1" applyAlignment="1">
      <alignment vertical="center"/>
    </xf>
    <xf numFmtId="0" fontId="92" fillId="38" borderId="40" xfId="0" applyFont="1" applyFill="1" applyBorder="1" applyAlignment="1">
      <alignment vertical="center"/>
    </xf>
    <xf numFmtId="0" fontId="92" fillId="38" borderId="0" xfId="0" applyFont="1" applyFill="1" applyBorder="1" applyAlignment="1">
      <alignment vertical="center"/>
    </xf>
    <xf numFmtId="0" fontId="92" fillId="43" borderId="27" xfId="0" applyFont="1" applyFill="1" applyBorder="1" applyAlignment="1">
      <alignment vertical="center"/>
    </xf>
    <xf numFmtId="0" fontId="92" fillId="43" borderId="28" xfId="0" applyFont="1" applyFill="1" applyBorder="1" applyAlignment="1">
      <alignment vertical="center"/>
    </xf>
    <xf numFmtId="0" fontId="92" fillId="43" borderId="44" xfId="0" applyFont="1" applyFill="1" applyBorder="1" applyAlignment="1">
      <alignment vertical="center"/>
    </xf>
    <xf numFmtId="0" fontId="91" fillId="38" borderId="61" xfId="0" applyFont="1" applyFill="1" applyBorder="1" applyAlignment="1">
      <alignment horizontal="center" vertical="center"/>
    </xf>
    <xf numFmtId="178" fontId="6" fillId="49" borderId="88" xfId="49" applyNumberFormat="1" applyFont="1" applyFill="1" applyBorder="1" applyAlignment="1">
      <alignment vertical="center"/>
    </xf>
    <xf numFmtId="178" fontId="6" fillId="49" borderId="126" xfId="49" applyNumberFormat="1" applyFont="1" applyFill="1" applyBorder="1" applyAlignment="1">
      <alignment vertical="center"/>
    </xf>
    <xf numFmtId="0" fontId="91" fillId="0" borderId="159" xfId="0" applyFont="1" applyBorder="1" applyAlignment="1">
      <alignment vertical="center"/>
    </xf>
    <xf numFmtId="0" fontId="91" fillId="0" borderId="57" xfId="0" applyFont="1" applyBorder="1" applyAlignment="1">
      <alignment vertical="center"/>
    </xf>
    <xf numFmtId="0" fontId="91" fillId="0" borderId="58" xfId="0" applyFont="1" applyBorder="1" applyAlignment="1">
      <alignment vertical="center"/>
    </xf>
    <xf numFmtId="178" fontId="6" fillId="49" borderId="78" xfId="49" applyNumberFormat="1" applyFont="1" applyFill="1" applyBorder="1" applyAlignment="1">
      <alignment vertical="center"/>
    </xf>
    <xf numFmtId="0" fontId="91" fillId="38" borderId="56" xfId="0" applyFont="1" applyFill="1" applyBorder="1" applyAlignment="1">
      <alignment horizontal="center" vertical="center"/>
    </xf>
    <xf numFmtId="193" fontId="6" fillId="49" borderId="25" xfId="49" applyNumberFormat="1" applyFont="1" applyFill="1" applyBorder="1" applyAlignment="1">
      <alignment vertical="center"/>
    </xf>
    <xf numFmtId="193" fontId="6" fillId="49" borderId="19" xfId="49" applyNumberFormat="1" applyFont="1" applyFill="1" applyBorder="1" applyAlignment="1">
      <alignment vertical="center"/>
    </xf>
    <xf numFmtId="193" fontId="6" fillId="49" borderId="21" xfId="49" applyNumberFormat="1" applyFont="1" applyFill="1" applyBorder="1" applyAlignment="1">
      <alignment vertical="center"/>
    </xf>
    <xf numFmtId="193" fontId="6" fillId="49" borderId="67" xfId="49" applyNumberFormat="1" applyFont="1" applyFill="1" applyBorder="1" applyAlignment="1">
      <alignment vertical="center"/>
    </xf>
    <xf numFmtId="193" fontId="6" fillId="49" borderId="26" xfId="49" applyNumberFormat="1" applyFont="1" applyFill="1" applyBorder="1" applyAlignment="1">
      <alignment vertical="center"/>
    </xf>
    <xf numFmtId="196" fontId="91" fillId="0" borderId="25" xfId="49" applyNumberFormat="1" applyFont="1" applyBorder="1" applyAlignment="1">
      <alignment vertical="center"/>
    </xf>
    <xf numFmtId="196" fontId="91" fillId="0" borderId="19" xfId="49" applyNumberFormat="1" applyFont="1" applyBorder="1" applyAlignment="1">
      <alignment vertical="center"/>
    </xf>
    <xf numFmtId="196" fontId="91" fillId="0" borderId="26" xfId="49" applyNumberFormat="1" applyFont="1" applyBorder="1" applyAlignment="1">
      <alignment vertical="center"/>
    </xf>
    <xf numFmtId="193" fontId="6" fillId="49" borderId="55" xfId="49" applyNumberFormat="1" applyFont="1" applyFill="1" applyBorder="1" applyAlignment="1">
      <alignment vertical="center"/>
    </xf>
    <xf numFmtId="193" fontId="91" fillId="54" borderId="60" xfId="49" applyNumberFormat="1" applyFont="1" applyFill="1" applyBorder="1" applyAlignment="1">
      <alignment vertical="center"/>
    </xf>
    <xf numFmtId="193" fontId="91" fillId="54" borderId="107" xfId="49" applyNumberFormat="1" applyFont="1" applyFill="1" applyBorder="1" applyAlignment="1">
      <alignment vertical="center"/>
    </xf>
    <xf numFmtId="193" fontId="19" fillId="49" borderId="67" xfId="49" applyNumberFormat="1" applyFont="1" applyFill="1" applyBorder="1" applyAlignment="1">
      <alignment vertical="center"/>
    </xf>
    <xf numFmtId="193" fontId="19" fillId="49" borderId="19" xfId="49" applyNumberFormat="1" applyFont="1" applyFill="1" applyBorder="1" applyAlignment="1">
      <alignment vertical="center"/>
    </xf>
    <xf numFmtId="193" fontId="19" fillId="49" borderId="26" xfId="49" applyNumberFormat="1" applyFont="1" applyFill="1" applyBorder="1" applyAlignment="1">
      <alignment vertical="center"/>
    </xf>
    <xf numFmtId="0" fontId="16" fillId="38" borderId="119" xfId="43" applyFont="1" applyFill="1" applyBorder="1" applyAlignment="1" applyProtection="1">
      <alignment horizontal="center" vertical="center"/>
      <protection/>
    </xf>
    <xf numFmtId="0" fontId="16" fillId="38" borderId="120" xfId="43" applyFont="1" applyFill="1" applyBorder="1" applyAlignment="1" applyProtection="1">
      <alignment horizontal="center" vertical="center"/>
      <protection/>
    </xf>
    <xf numFmtId="0" fontId="16" fillId="38" borderId="154" xfId="43" applyFont="1" applyFill="1" applyBorder="1" applyAlignment="1" applyProtection="1">
      <alignment horizontal="center" vertical="center"/>
      <protection/>
    </xf>
    <xf numFmtId="193" fontId="6" fillId="49" borderId="128" xfId="0" applyNumberFormat="1" applyFont="1" applyFill="1" applyBorder="1" applyAlignment="1">
      <alignment vertical="center"/>
    </xf>
    <xf numFmtId="193" fontId="6" fillId="49" borderId="160" xfId="0" applyNumberFormat="1" applyFont="1" applyFill="1" applyBorder="1" applyAlignment="1">
      <alignment vertical="center"/>
    </xf>
    <xf numFmtId="0" fontId="25" fillId="51" borderId="139" xfId="0" applyFont="1" applyFill="1" applyBorder="1" applyAlignment="1">
      <alignment horizontal="center" vertical="center"/>
    </xf>
    <xf numFmtId="0" fontId="25" fillId="51" borderId="161" xfId="0" applyFont="1" applyFill="1" applyBorder="1" applyAlignment="1">
      <alignment horizontal="center" vertical="center"/>
    </xf>
    <xf numFmtId="0" fontId="25" fillId="52" borderId="161" xfId="0" applyFont="1" applyFill="1" applyBorder="1" applyAlignment="1">
      <alignment horizontal="center" vertical="center"/>
    </xf>
    <xf numFmtId="0" fontId="16" fillId="38" borderId="37" xfId="43" applyFont="1" applyFill="1" applyBorder="1" applyAlignment="1" applyProtection="1">
      <alignment vertical="center"/>
      <protection/>
    </xf>
    <xf numFmtId="0" fontId="16" fillId="38" borderId="23" xfId="43" applyFont="1" applyFill="1" applyBorder="1" applyAlignment="1" applyProtection="1">
      <alignment vertical="center"/>
      <protection/>
    </xf>
    <xf numFmtId="0" fontId="16" fillId="38" borderId="121" xfId="43" applyFont="1" applyFill="1" applyBorder="1" applyAlignment="1" applyProtection="1">
      <alignment vertical="center"/>
      <protection/>
    </xf>
    <xf numFmtId="0" fontId="23" fillId="34" borderId="22" xfId="0" applyFont="1" applyFill="1" applyBorder="1" applyAlignment="1">
      <alignment horizontal="center" vertical="center"/>
    </xf>
    <xf numFmtId="0" fontId="23" fillId="34" borderId="23" xfId="0" applyFont="1" applyFill="1" applyBorder="1" applyAlignment="1">
      <alignment horizontal="center" vertical="center"/>
    </xf>
    <xf numFmtId="0" fontId="23" fillId="34" borderId="35" xfId="0" applyFont="1" applyFill="1" applyBorder="1" applyAlignment="1">
      <alignment horizontal="center" vertical="center"/>
    </xf>
    <xf numFmtId="0" fontId="19" fillId="38" borderId="56" xfId="43" applyFont="1" applyFill="1" applyBorder="1" applyAlignment="1" applyProtection="1">
      <alignment vertical="center"/>
      <protection/>
    </xf>
    <xf numFmtId="0" fontId="19" fillId="38" borderId="60" xfId="43" applyFont="1" applyFill="1" applyBorder="1" applyAlignment="1" applyProtection="1">
      <alignment vertical="center"/>
      <protection/>
    </xf>
    <xf numFmtId="0" fontId="19" fillId="38" borderId="162" xfId="43" applyFont="1" applyFill="1" applyBorder="1" applyAlignment="1" applyProtection="1">
      <alignment vertical="center"/>
      <protection/>
    </xf>
    <xf numFmtId="0" fontId="5" fillId="39" borderId="120" xfId="0" applyFont="1" applyFill="1" applyBorder="1" applyAlignment="1">
      <alignment horizontal="center" vertical="center"/>
    </xf>
    <xf numFmtId="0" fontId="5" fillId="39" borderId="153" xfId="0" applyFont="1" applyFill="1" applyBorder="1" applyAlignment="1">
      <alignment horizontal="center" vertical="center"/>
    </xf>
    <xf numFmtId="193" fontId="6" fillId="49" borderId="108" xfId="49" applyNumberFormat="1" applyFont="1" applyFill="1" applyBorder="1" applyAlignment="1">
      <alignment vertical="center"/>
    </xf>
    <xf numFmtId="193" fontId="6" fillId="49" borderId="16" xfId="49" applyNumberFormat="1" applyFont="1" applyFill="1" applyBorder="1" applyAlignment="1">
      <alignment vertical="center"/>
    </xf>
    <xf numFmtId="196" fontId="91" fillId="0" borderId="16" xfId="49" applyNumberFormat="1" applyFont="1" applyBorder="1" applyAlignment="1">
      <alignment vertical="center"/>
    </xf>
    <xf numFmtId="193" fontId="6" fillId="49" borderId="102" xfId="49" applyNumberFormat="1" applyFont="1" applyFill="1" applyBorder="1" applyAlignment="1">
      <alignment vertical="center"/>
    </xf>
    <xf numFmtId="0" fontId="0" fillId="39" borderId="135" xfId="0" applyFill="1" applyBorder="1" applyAlignment="1">
      <alignment horizontal="center" vertical="center"/>
    </xf>
    <xf numFmtId="0" fontId="0" fillId="39" borderId="10" xfId="0" applyFill="1" applyBorder="1" applyAlignment="1">
      <alignment horizontal="center" vertical="center"/>
    </xf>
    <xf numFmtId="0" fontId="0" fillId="39" borderId="12" xfId="0" applyFill="1" applyBorder="1" applyAlignment="1">
      <alignment horizontal="center" vertical="center"/>
    </xf>
    <xf numFmtId="0" fontId="92" fillId="38" borderId="155" xfId="0" applyFont="1" applyFill="1" applyBorder="1" applyAlignment="1">
      <alignment vertical="center"/>
    </xf>
    <xf numFmtId="0" fontId="92" fillId="38" borderId="23" xfId="0" applyFont="1" applyFill="1" applyBorder="1" applyAlignment="1">
      <alignment vertical="center"/>
    </xf>
    <xf numFmtId="0" fontId="92" fillId="38" borderId="121" xfId="0" applyFont="1" applyFill="1" applyBorder="1" applyAlignment="1">
      <alignment vertical="center"/>
    </xf>
    <xf numFmtId="193" fontId="19" fillId="49" borderId="108" xfId="49" applyNumberFormat="1" applyFont="1" applyFill="1" applyBorder="1" applyAlignment="1">
      <alignment vertical="center"/>
    </xf>
    <xf numFmtId="193" fontId="19" fillId="49" borderId="16" xfId="49" applyNumberFormat="1" applyFont="1" applyFill="1" applyBorder="1" applyAlignment="1">
      <alignment vertical="center"/>
    </xf>
    <xf numFmtId="0" fontId="5" fillId="39" borderId="136" xfId="0" applyFont="1" applyFill="1" applyBorder="1" applyAlignment="1">
      <alignment horizontal="center" vertical="center"/>
    </xf>
    <xf numFmtId="197" fontId="91" fillId="0" borderId="16" xfId="49" applyNumberFormat="1" applyFont="1" applyBorder="1" applyAlignment="1">
      <alignment vertical="center"/>
    </xf>
    <xf numFmtId="0" fontId="25" fillId="53" borderId="161" xfId="0" applyFont="1" applyFill="1" applyBorder="1" applyAlignment="1">
      <alignment horizontal="center" vertical="center"/>
    </xf>
    <xf numFmtId="195" fontId="91" fillId="0" borderId="16" xfId="49" applyNumberFormat="1" applyFont="1" applyBorder="1" applyAlignment="1">
      <alignment vertical="center"/>
    </xf>
    <xf numFmtId="0" fontId="5" fillId="39" borderId="119" xfId="0" applyFont="1" applyFill="1" applyBorder="1" applyAlignment="1">
      <alignment horizontal="center" vertical="center"/>
    </xf>
    <xf numFmtId="0" fontId="23" fillId="34" borderId="37" xfId="0" applyFont="1" applyFill="1" applyBorder="1" applyAlignment="1">
      <alignment horizontal="center" vertical="center"/>
    </xf>
    <xf numFmtId="193" fontId="19" fillId="49" borderId="55" xfId="49" applyNumberFormat="1" applyFont="1" applyFill="1" applyBorder="1" applyAlignment="1">
      <alignment vertical="center"/>
    </xf>
    <xf numFmtId="193" fontId="91" fillId="54" borderId="163" xfId="49" applyNumberFormat="1" applyFont="1" applyFill="1" applyBorder="1" applyAlignment="1">
      <alignment horizontal="center" vertical="center"/>
    </xf>
    <xf numFmtId="193" fontId="91" fillId="54" borderId="60" xfId="49" applyNumberFormat="1" applyFont="1" applyFill="1" applyBorder="1" applyAlignment="1">
      <alignment horizontal="center" vertical="center"/>
    </xf>
    <xf numFmtId="193" fontId="91" fillId="54" borderId="163" xfId="0" applyNumberFormat="1" applyFont="1" applyFill="1" applyBorder="1" applyAlignment="1">
      <alignment horizontal="center" vertical="center"/>
    </xf>
    <xf numFmtId="193" fontId="91" fillId="54" borderId="60" xfId="0" applyNumberFormat="1" applyFont="1" applyFill="1" applyBorder="1" applyAlignment="1">
      <alignment horizontal="center" vertical="center"/>
    </xf>
    <xf numFmtId="196" fontId="91" fillId="0" borderId="38" xfId="49" applyNumberFormat="1" applyFont="1" applyBorder="1" applyAlignment="1">
      <alignment vertical="center"/>
    </xf>
    <xf numFmtId="193" fontId="6" fillId="49" borderId="38" xfId="49" applyNumberFormat="1" applyFont="1" applyFill="1" applyBorder="1" applyAlignment="1">
      <alignment vertical="center"/>
    </xf>
    <xf numFmtId="193" fontId="6" fillId="49" borderId="103" xfId="49" applyNumberFormat="1" applyFont="1" applyFill="1" applyBorder="1" applyAlignment="1">
      <alignment vertical="center"/>
    </xf>
    <xf numFmtId="193" fontId="91" fillId="54" borderId="56" xfId="0" applyNumberFormat="1" applyFont="1" applyFill="1" applyBorder="1" applyAlignment="1">
      <alignment horizontal="center" vertical="center"/>
    </xf>
    <xf numFmtId="193" fontId="6" fillId="49" borderId="49" xfId="49" applyNumberFormat="1" applyFont="1" applyFill="1" applyBorder="1" applyAlignment="1">
      <alignment vertical="center"/>
    </xf>
    <xf numFmtId="193" fontId="6" fillId="49" borderId="50" xfId="49" applyNumberFormat="1" applyFont="1" applyFill="1" applyBorder="1" applyAlignment="1">
      <alignment vertical="center"/>
    </xf>
    <xf numFmtId="193" fontId="6" fillId="49" borderId="48" xfId="49" applyNumberFormat="1" applyFont="1" applyFill="1" applyBorder="1" applyAlignment="1">
      <alignment vertical="center"/>
    </xf>
    <xf numFmtId="193" fontId="6" fillId="49" borderId="164" xfId="49" applyNumberFormat="1" applyFont="1" applyFill="1" applyBorder="1" applyAlignment="1">
      <alignment vertical="center"/>
    </xf>
    <xf numFmtId="0" fontId="91" fillId="54" borderId="165" xfId="0" applyFont="1" applyFill="1" applyBorder="1" applyAlignment="1">
      <alignment horizontal="center" vertical="center"/>
    </xf>
    <xf numFmtId="0" fontId="91" fillId="54" borderId="11" xfId="0" applyFont="1" applyFill="1" applyBorder="1" applyAlignment="1">
      <alignment horizontal="center" vertical="center"/>
    </xf>
    <xf numFmtId="0" fontId="91" fillId="54" borderId="13" xfId="0" applyFont="1" applyFill="1" applyBorder="1" applyAlignment="1">
      <alignment horizontal="center" vertical="center"/>
    </xf>
    <xf numFmtId="193" fontId="91" fillId="54" borderId="166" xfId="0" applyNumberFormat="1" applyFont="1" applyFill="1" applyBorder="1" applyAlignment="1">
      <alignment horizontal="center" vertical="center"/>
    </xf>
    <xf numFmtId="193" fontId="91" fillId="54" borderId="11" xfId="0" applyNumberFormat="1" applyFont="1" applyFill="1" applyBorder="1" applyAlignment="1">
      <alignment horizontal="center" vertical="center"/>
    </xf>
    <xf numFmtId="193" fontId="91" fillId="54" borderId="122" xfId="0" applyNumberFormat="1" applyFont="1" applyFill="1" applyBorder="1" applyAlignment="1">
      <alignment horizontal="center" vertical="center"/>
    </xf>
    <xf numFmtId="193" fontId="91" fillId="54" borderId="14" xfId="0" applyNumberFormat="1" applyFont="1" applyFill="1" applyBorder="1" applyAlignment="1">
      <alignment horizontal="center" vertical="center"/>
    </xf>
    <xf numFmtId="0" fontId="91" fillId="42" borderId="48" xfId="0" applyFont="1" applyFill="1" applyBorder="1" applyAlignment="1">
      <alignment vertical="center"/>
    </xf>
    <xf numFmtId="0" fontId="91" fillId="42" borderId="51" xfId="0" applyFont="1" applyFill="1" applyBorder="1" applyAlignment="1">
      <alignment vertical="center"/>
    </xf>
    <xf numFmtId="193" fontId="91" fillId="54" borderId="56" xfId="49" applyNumberFormat="1" applyFont="1" applyFill="1" applyBorder="1" applyAlignment="1">
      <alignment horizontal="center" vertical="center"/>
    </xf>
    <xf numFmtId="193" fontId="91" fillId="54" borderId="166" xfId="49" applyNumberFormat="1" applyFont="1" applyFill="1" applyBorder="1" applyAlignment="1">
      <alignment horizontal="center" vertical="center"/>
    </xf>
    <xf numFmtId="193" fontId="91" fillId="54" borderId="11" xfId="49" applyNumberFormat="1" applyFont="1" applyFill="1" applyBorder="1" applyAlignment="1">
      <alignment horizontal="center" vertical="center"/>
    </xf>
    <xf numFmtId="193" fontId="91" fillId="54" borderId="122" xfId="49" applyNumberFormat="1" applyFont="1" applyFill="1" applyBorder="1" applyAlignment="1">
      <alignment horizontal="center" vertical="center"/>
    </xf>
    <xf numFmtId="193" fontId="91" fillId="54" borderId="14" xfId="49" applyNumberFormat="1" applyFont="1" applyFill="1" applyBorder="1" applyAlignment="1">
      <alignment horizontal="center" vertical="center"/>
    </xf>
    <xf numFmtId="0" fontId="92" fillId="38" borderId="158" xfId="0" applyFont="1" applyFill="1" applyBorder="1" applyAlignment="1">
      <alignment vertical="center"/>
    </xf>
    <xf numFmtId="0" fontId="91" fillId="42" borderId="19" xfId="0" applyFont="1" applyFill="1" applyBorder="1" applyAlignment="1">
      <alignment vertical="center"/>
    </xf>
    <xf numFmtId="0" fontId="91" fillId="42" borderId="43" xfId="0" applyFont="1" applyFill="1" applyBorder="1" applyAlignment="1">
      <alignment vertical="center"/>
    </xf>
    <xf numFmtId="0" fontId="91" fillId="42" borderId="19" xfId="0" applyFont="1" applyFill="1" applyBorder="1" applyAlignment="1">
      <alignment vertical="center" wrapText="1"/>
    </xf>
    <xf numFmtId="0" fontId="91" fillId="42" borderId="43" xfId="0" applyFont="1" applyFill="1" applyBorder="1" applyAlignment="1">
      <alignment vertical="center" wrapText="1"/>
    </xf>
    <xf numFmtId="0" fontId="91" fillId="38" borderId="157" xfId="0" applyFont="1" applyFill="1" applyBorder="1" applyAlignment="1">
      <alignment vertical="center"/>
    </xf>
    <xf numFmtId="0" fontId="91" fillId="38" borderId="146" xfId="0" applyFont="1" applyFill="1" applyBorder="1" applyAlignment="1">
      <alignment vertical="center"/>
    </xf>
    <xf numFmtId="0" fontId="91" fillId="38" borderId="158" xfId="0" applyFont="1" applyFill="1" applyBorder="1" applyAlignment="1">
      <alignment vertical="center"/>
    </xf>
    <xf numFmtId="0" fontId="14" fillId="37" borderId="16" xfId="43" applyFill="1" applyBorder="1" applyAlignment="1" applyProtection="1">
      <alignment horizontal="center" vertical="center"/>
      <protection/>
    </xf>
    <xf numFmtId="0" fontId="0" fillId="0" borderId="16" xfId="0" applyBorder="1" applyAlignment="1">
      <alignment horizontal="center" vertical="center"/>
    </xf>
    <xf numFmtId="0" fontId="0" fillId="0" borderId="16" xfId="0" applyBorder="1" applyAlignment="1">
      <alignment horizontal="center" vertical="center" wrapText="1"/>
    </xf>
    <xf numFmtId="0" fontId="41" fillId="0" borderId="0" xfId="43" applyFont="1" applyFill="1" applyBorder="1" applyAlignment="1" applyProtection="1">
      <alignment horizontal="center" vertical="center"/>
      <protection/>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26" xfId="0" applyBorder="1" applyAlignment="1">
      <alignment horizontal="center" vertical="center"/>
    </xf>
    <xf numFmtId="0" fontId="103" fillId="0" borderId="0" xfId="0" applyFont="1" applyAlignment="1">
      <alignment horizontal="center" vertical="center" wrapText="1"/>
    </xf>
    <xf numFmtId="0" fontId="107" fillId="0" borderId="0" xfId="0" applyFont="1" applyAlignment="1">
      <alignment horizontal="center" vertical="center"/>
    </xf>
    <xf numFmtId="0" fontId="0" fillId="0" borderId="0" xfId="0" applyAlignment="1">
      <alignment horizontal="right" vertical="center"/>
    </xf>
    <xf numFmtId="0" fontId="0" fillId="0" borderId="68" xfId="0" applyBorder="1" applyAlignment="1">
      <alignment horizontal="center" vertical="center"/>
    </xf>
    <xf numFmtId="0" fontId="0" fillId="0" borderId="36"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left" vertical="center" wrapText="1"/>
    </xf>
    <xf numFmtId="0" fontId="39" fillId="0" borderId="0" xfId="0" applyFont="1" applyAlignment="1">
      <alignment horizontal="left" vertical="center"/>
    </xf>
    <xf numFmtId="0" fontId="0" fillId="0" borderId="31" xfId="0" applyBorder="1" applyAlignment="1">
      <alignment horizontal="center" vertical="center"/>
    </xf>
    <xf numFmtId="0" fontId="108" fillId="55" borderId="0" xfId="0" applyFont="1" applyFill="1" applyAlignment="1">
      <alignment horizontal="center" vertical="center"/>
    </xf>
    <xf numFmtId="0" fontId="0" fillId="0" borderId="31" xfId="0" applyBorder="1" applyAlignment="1">
      <alignment horizontal="center" vertical="center" wrapText="1"/>
    </xf>
    <xf numFmtId="0" fontId="93" fillId="0" borderId="20" xfId="0" applyFont="1" applyBorder="1" applyAlignment="1">
      <alignment horizontal="center" vertical="center"/>
    </xf>
    <xf numFmtId="0" fontId="109" fillId="10" borderId="0" xfId="0" applyFont="1" applyFill="1" applyAlignment="1">
      <alignment horizontal="center" vertical="center"/>
    </xf>
    <xf numFmtId="0" fontId="108" fillId="56" borderId="0" xfId="0" applyFont="1" applyFill="1" applyAlignment="1">
      <alignment horizontal="center" vertical="center"/>
    </xf>
    <xf numFmtId="0" fontId="108" fillId="57" borderId="0" xfId="0" applyFont="1" applyFill="1" applyAlignment="1">
      <alignment horizontal="center" vertical="center"/>
    </xf>
    <xf numFmtId="0" fontId="96" fillId="10" borderId="99" xfId="0" applyFont="1" applyFill="1" applyBorder="1" applyAlignment="1">
      <alignment horizontal="center" vertical="center"/>
    </xf>
    <xf numFmtId="0" fontId="96" fillId="10" borderId="36" xfId="0" applyFont="1" applyFill="1" applyBorder="1" applyAlignment="1">
      <alignment horizontal="center" vertical="center"/>
    </xf>
    <xf numFmtId="0" fontId="96" fillId="10" borderId="15" xfId="0" applyFont="1" applyFill="1" applyBorder="1" applyAlignment="1">
      <alignment horizontal="center" vertical="center"/>
    </xf>
    <xf numFmtId="0" fontId="108" fillId="58" borderId="0" xfId="0" applyFont="1" applyFill="1" applyAlignment="1">
      <alignment horizontal="center" vertical="center"/>
    </xf>
    <xf numFmtId="0" fontId="108" fillId="59"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ガイドラインおまけ" xfId="62"/>
    <cellStyle name="Followed Hyperlink" xfId="63"/>
    <cellStyle name="良い" xfId="64"/>
  </cellStyles>
  <dxfs count="13">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ライフサイクルコストの比較</a:t>
            </a:r>
          </a:p>
        </c:rich>
      </c:tx>
      <c:layout>
        <c:manualLayout>
          <c:xMode val="factor"/>
          <c:yMode val="factor"/>
          <c:x val="-0.0015"/>
          <c:y val="-0.01325"/>
        </c:manualLayout>
      </c:layout>
      <c:spPr>
        <a:noFill/>
        <a:ln w="3175">
          <a:noFill/>
        </a:ln>
      </c:spPr>
    </c:title>
    <c:plotArea>
      <c:layout>
        <c:manualLayout>
          <c:xMode val="edge"/>
          <c:yMode val="edge"/>
          <c:x val="0.0485"/>
          <c:y val="0.07075"/>
          <c:w val="0.9335"/>
          <c:h val="0.851"/>
        </c:manualLayout>
      </c:layout>
      <c:barChart>
        <c:barDir val="col"/>
        <c:grouping val="clustered"/>
        <c:varyColors val="0"/>
        <c:ser>
          <c:idx val="0"/>
          <c:order val="0"/>
          <c:tx>
            <c:strRef>
              <c:f>グラフワーク!$A$2</c:f>
              <c:strCache>
                <c:ptCount val="1"/>
                <c:pt idx="0">
                  <c:v>Ａ．現況施設の改築・更新</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グラフワーク!$B$1:$C$1</c:f>
              <c:strCache>
                <c:ptCount val="2"/>
                <c:pt idx="0">
                  <c:v>建設費年価（国庫補助控除）</c:v>
                </c:pt>
                <c:pt idx="1">
                  <c:v>建設費年価（国庫補助控除）＋維持管理費</c:v>
                </c:pt>
              </c:strCache>
            </c:strRef>
          </c:cat>
          <c:val>
            <c:numRef>
              <c:f>グラフワーク!$B$2:$C$2</c:f>
              <c:numCache>
                <c:ptCount val="2"/>
                <c:pt idx="0">
                  <c:v>174.11013732167186</c:v>
                </c:pt>
                <c:pt idx="1">
                  <c:v>606.8613862296547</c:v>
                </c:pt>
              </c:numCache>
            </c:numRef>
          </c:val>
        </c:ser>
        <c:ser>
          <c:idx val="1"/>
          <c:order val="1"/>
          <c:tx>
            <c:strRef>
              <c:f>グラフワーク!$A$3</c:f>
              <c:strCache>
                <c:ptCount val="1"/>
                <c:pt idx="0">
                  <c:v>Ｂ．新技術の導入</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グラフワーク!$B$1:$C$1</c:f>
              <c:strCache>
                <c:ptCount val="2"/>
                <c:pt idx="0">
                  <c:v>建設費年価（国庫補助控除）</c:v>
                </c:pt>
                <c:pt idx="1">
                  <c:v>建設費年価（国庫補助控除）＋維持管理費</c:v>
                </c:pt>
              </c:strCache>
            </c:strRef>
          </c:cat>
          <c:val>
            <c:numRef>
              <c:f>グラフワーク!$B$3:$C$3</c:f>
              <c:numCache>
                <c:ptCount val="2"/>
                <c:pt idx="0">
                  <c:v>133.68610171051617</c:v>
                </c:pt>
                <c:pt idx="1">
                  <c:v>476.8563216580882</c:v>
                </c:pt>
              </c:numCache>
            </c:numRef>
          </c:val>
        </c:ser>
        <c:axId val="53962044"/>
        <c:axId val="15896349"/>
      </c:barChart>
      <c:catAx>
        <c:axId val="53962044"/>
        <c:scaling>
          <c:orientation val="minMax"/>
        </c:scaling>
        <c:axPos val="b"/>
        <c:delete val="0"/>
        <c:numFmt formatCode="General" sourceLinked="1"/>
        <c:majorTickMark val="out"/>
        <c:minorTickMark val="none"/>
        <c:tickLblPos val="nextTo"/>
        <c:spPr>
          <a:ln w="3175">
            <a:solidFill>
              <a:srgbClr val="808080"/>
            </a:solidFill>
          </a:ln>
        </c:spPr>
        <c:crossAx val="15896349"/>
        <c:crosses val="autoZero"/>
        <c:auto val="1"/>
        <c:lblOffset val="100"/>
        <c:tickLblSkip val="1"/>
        <c:noMultiLvlLbl val="0"/>
      </c:catAx>
      <c:valAx>
        <c:axId val="15896349"/>
        <c:scaling>
          <c:orientation val="minMax"/>
        </c:scaling>
        <c:axPos val="l"/>
        <c:title>
          <c:tx>
            <c:rich>
              <a:bodyPr vert="horz" rot="-5400000" anchor="ctr"/>
              <a:lstStyle/>
              <a:p>
                <a:pPr algn="ctr">
                  <a:defRPr/>
                </a:pPr>
                <a:r>
                  <a:rPr lang="en-US" cap="none" sz="1000" b="1" i="0" u="none" baseline="0">
                    <a:solidFill>
                      <a:srgbClr val="000000"/>
                    </a:solidFill>
                  </a:rPr>
                  <a:t>百万円</a:t>
                </a:r>
                <a:r>
                  <a:rPr lang="en-US" cap="none" sz="1000" b="1" i="0" u="none" baseline="0">
                    <a:solidFill>
                      <a:srgbClr val="000000"/>
                    </a:solidFill>
                  </a:rPr>
                  <a:t>/</a:t>
                </a:r>
                <a:r>
                  <a:rPr lang="en-US" cap="none" sz="1000" b="1" i="0" u="none" baseline="0">
                    <a:solidFill>
                      <a:srgbClr val="000000"/>
                    </a:solidFill>
                  </a:rPr>
                  <a:t>年</a:t>
                </a:r>
              </a:p>
            </c:rich>
          </c:tx>
          <c:layout>
            <c:manualLayout>
              <c:xMode val="factor"/>
              <c:yMode val="factor"/>
              <c:x val="-0.005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962044"/>
        <c:crossesAt val="1"/>
        <c:crossBetween val="between"/>
        <c:dispUnits/>
      </c:valAx>
      <c:spPr>
        <a:solidFill>
          <a:srgbClr val="FFFFFF"/>
        </a:solidFill>
        <a:ln w="3175">
          <a:noFill/>
        </a:ln>
      </c:spPr>
    </c:plotArea>
    <c:legend>
      <c:legendPos val="b"/>
      <c:layout>
        <c:manualLayout>
          <c:xMode val="edge"/>
          <c:yMode val="edge"/>
          <c:x val="0.2345"/>
          <c:y val="0.9365"/>
          <c:w val="0.52825"/>
          <c:h val="0.05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GHG</a:t>
            </a:r>
            <a:r>
              <a:rPr lang="en-US" cap="none" sz="1200" b="1" i="0" u="none" baseline="0">
                <a:solidFill>
                  <a:srgbClr val="000000"/>
                </a:solidFill>
              </a:rPr>
              <a:t>排出削減量の比較</a:t>
            </a:r>
          </a:p>
        </c:rich>
      </c:tx>
      <c:layout>
        <c:manualLayout>
          <c:xMode val="factor"/>
          <c:yMode val="factor"/>
          <c:x val="-0.0015"/>
          <c:y val="-0.013"/>
        </c:manualLayout>
      </c:layout>
      <c:spPr>
        <a:noFill/>
        <a:ln w="3175">
          <a:noFill/>
        </a:ln>
      </c:spPr>
    </c:title>
    <c:plotArea>
      <c:layout>
        <c:manualLayout>
          <c:xMode val="edge"/>
          <c:yMode val="edge"/>
          <c:x val="0.044"/>
          <c:y val="0.07075"/>
          <c:w val="0.93975"/>
          <c:h val="0.925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グラフワーク!$A$30:$A$32</c:f>
              <c:strCache>
                <c:ptCount val="3"/>
                <c:pt idx="0">
                  <c:v>検討ケースＡ</c:v>
                </c:pt>
                <c:pt idx="1">
                  <c:v>検討ケースＢ</c:v>
                </c:pt>
                <c:pt idx="2">
                  <c:v>検討ケースＣ</c:v>
                </c:pt>
              </c:strCache>
            </c:strRef>
          </c:cat>
          <c:val>
            <c:numRef>
              <c:f>グラフワーク!$B$30:$B$32</c:f>
              <c:numCache>
                <c:ptCount val="3"/>
                <c:pt idx="0">
                  <c:v>-11527.147712883603</c:v>
                </c:pt>
                <c:pt idx="1">
                  <c:v>1089.942077323998</c:v>
                </c:pt>
                <c:pt idx="2">
                  <c:v>0</c:v>
                </c:pt>
              </c:numCache>
            </c:numRef>
          </c:val>
        </c:ser>
        <c:axId val="8849414"/>
        <c:axId val="12535863"/>
      </c:barChart>
      <c:catAx>
        <c:axId val="8849414"/>
        <c:scaling>
          <c:orientation val="minMax"/>
        </c:scaling>
        <c:axPos val="b"/>
        <c:delete val="0"/>
        <c:numFmt formatCode="General" sourceLinked="1"/>
        <c:majorTickMark val="out"/>
        <c:minorTickMark val="none"/>
        <c:tickLblPos val="nextTo"/>
        <c:spPr>
          <a:ln w="3175">
            <a:solidFill>
              <a:srgbClr val="808080"/>
            </a:solidFill>
          </a:ln>
        </c:spPr>
        <c:crossAx val="12535863"/>
        <c:crosses val="autoZero"/>
        <c:auto val="1"/>
        <c:lblOffset val="100"/>
        <c:tickLblSkip val="1"/>
        <c:noMultiLvlLbl val="0"/>
      </c:catAx>
      <c:valAx>
        <c:axId val="12535863"/>
        <c:scaling>
          <c:orientation val="minMax"/>
        </c:scaling>
        <c:axPos val="l"/>
        <c:title>
          <c:tx>
            <c:rich>
              <a:bodyPr vert="horz" rot="-5400000" anchor="ctr"/>
              <a:lstStyle/>
              <a:p>
                <a:pPr algn="ctr">
                  <a:defRPr/>
                </a:pPr>
                <a:r>
                  <a:rPr lang="en-US" cap="none" sz="1000" b="1" i="0" u="none" baseline="0">
                    <a:solidFill>
                      <a:srgbClr val="000000"/>
                    </a:solidFill>
                  </a:rPr>
                  <a:t>kgCO2/</a:t>
                </a:r>
                <a:r>
                  <a:rPr lang="en-US" cap="none" sz="1000" b="1" i="0" u="none" baseline="0">
                    <a:solidFill>
                      <a:srgbClr val="000000"/>
                    </a:solidFill>
                  </a:rPr>
                  <a:t>年</a:t>
                </a:r>
              </a:p>
            </c:rich>
          </c:tx>
          <c:layout>
            <c:manualLayout>
              <c:xMode val="factor"/>
              <c:yMode val="factor"/>
              <c:x val="-0.013"/>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84941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2.emf" /><Relationship Id="rId3" Type="http://schemas.openxmlformats.org/officeDocument/2006/relationships/image" Target="../media/image52.emf" /><Relationship Id="rId4" Type="http://schemas.openxmlformats.org/officeDocument/2006/relationships/image" Target="../media/image66.emf" /><Relationship Id="rId5" Type="http://schemas.openxmlformats.org/officeDocument/2006/relationships/image" Target="../media/image49.emf" /></Relationships>
</file>

<file path=xl/drawings/_rels/drawing2.xml.rels><?xml version="1.0" encoding="utf-8" standalone="yes"?><Relationships xmlns="http://schemas.openxmlformats.org/package/2006/relationships"><Relationship Id="rId1" Type="http://schemas.openxmlformats.org/officeDocument/2006/relationships/image" Target="../media/image39.emf" /></Relationships>
</file>

<file path=xl/drawings/_rels/drawing4.xml.rels><?xml version="1.0" encoding="utf-8" standalone="yes"?><Relationships xmlns="http://schemas.openxmlformats.org/package/2006/relationships"><Relationship Id="rId1" Type="http://schemas.openxmlformats.org/officeDocument/2006/relationships/image" Target="../media/image30.emf" /><Relationship Id="rId2" Type="http://schemas.openxmlformats.org/officeDocument/2006/relationships/image" Target="../media/image9.emf" /><Relationship Id="rId3" Type="http://schemas.openxmlformats.org/officeDocument/2006/relationships/image" Target="../media/image50.emf" /><Relationship Id="rId4" Type="http://schemas.openxmlformats.org/officeDocument/2006/relationships/image" Target="../media/image7.emf" /><Relationship Id="rId5" Type="http://schemas.openxmlformats.org/officeDocument/2006/relationships/image" Target="../media/image65.emf" /><Relationship Id="rId6" Type="http://schemas.openxmlformats.org/officeDocument/2006/relationships/image" Target="../media/image32.emf" /><Relationship Id="rId7" Type="http://schemas.openxmlformats.org/officeDocument/2006/relationships/image" Target="../media/image28.emf" /><Relationship Id="rId8" Type="http://schemas.openxmlformats.org/officeDocument/2006/relationships/image" Target="../media/image18.emf" /><Relationship Id="rId9" Type="http://schemas.openxmlformats.org/officeDocument/2006/relationships/image" Target="../media/image8.emf" /><Relationship Id="rId10" Type="http://schemas.openxmlformats.org/officeDocument/2006/relationships/image" Target="../media/image47.emf" /><Relationship Id="rId11" Type="http://schemas.openxmlformats.org/officeDocument/2006/relationships/image" Target="../media/image63.emf" /><Relationship Id="rId12" Type="http://schemas.openxmlformats.org/officeDocument/2006/relationships/image" Target="../media/image35.emf" /><Relationship Id="rId13" Type="http://schemas.openxmlformats.org/officeDocument/2006/relationships/image" Target="../media/image45.emf" /><Relationship Id="rId14" Type="http://schemas.openxmlformats.org/officeDocument/2006/relationships/image" Target="../media/image22.emf" /><Relationship Id="rId15" Type="http://schemas.openxmlformats.org/officeDocument/2006/relationships/image" Target="../media/image62.emf" /><Relationship Id="rId16" Type="http://schemas.openxmlformats.org/officeDocument/2006/relationships/image" Target="../media/image10.emf" /><Relationship Id="rId17" Type="http://schemas.openxmlformats.org/officeDocument/2006/relationships/image" Target="../media/image37.emf" /><Relationship Id="rId18" Type="http://schemas.openxmlformats.org/officeDocument/2006/relationships/image" Target="../media/image56.emf" /><Relationship Id="rId19" Type="http://schemas.openxmlformats.org/officeDocument/2006/relationships/image" Target="../media/image6.emf" /><Relationship Id="rId20" Type="http://schemas.openxmlformats.org/officeDocument/2006/relationships/image" Target="../media/image14.emf" /><Relationship Id="rId21" Type="http://schemas.openxmlformats.org/officeDocument/2006/relationships/image" Target="../media/image21.emf" /><Relationship Id="rId22" Type="http://schemas.openxmlformats.org/officeDocument/2006/relationships/image" Target="../media/image13.emf" /><Relationship Id="rId23" Type="http://schemas.openxmlformats.org/officeDocument/2006/relationships/image" Target="../media/image24.emf" /><Relationship Id="rId24" Type="http://schemas.openxmlformats.org/officeDocument/2006/relationships/image" Target="../media/image58.emf" /><Relationship Id="rId25" Type="http://schemas.openxmlformats.org/officeDocument/2006/relationships/image" Target="../media/image11.emf" /><Relationship Id="rId26" Type="http://schemas.openxmlformats.org/officeDocument/2006/relationships/image" Target="../media/image60.emf" /><Relationship Id="rId27" Type="http://schemas.openxmlformats.org/officeDocument/2006/relationships/image" Target="../media/image5.emf" /><Relationship Id="rId28" Type="http://schemas.openxmlformats.org/officeDocument/2006/relationships/image" Target="../media/image61.emf" /><Relationship Id="rId29" Type="http://schemas.openxmlformats.org/officeDocument/2006/relationships/image" Target="../media/image54.emf" /><Relationship Id="rId30" Type="http://schemas.openxmlformats.org/officeDocument/2006/relationships/image" Target="../media/image41.emf" /></Relationships>
</file>

<file path=xl/drawings/_rels/drawing5.xml.rels><?xml version="1.0" encoding="utf-8" standalone="yes"?><Relationships xmlns="http://schemas.openxmlformats.org/package/2006/relationships"><Relationship Id="rId1" Type="http://schemas.openxmlformats.org/officeDocument/2006/relationships/image" Target="../media/image40.emf" /><Relationship Id="rId2"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3.emf" /><Relationship Id="rId3" Type="http://schemas.openxmlformats.org/officeDocument/2006/relationships/image" Target="../media/image17.emf" /><Relationship Id="rId4" Type="http://schemas.openxmlformats.org/officeDocument/2006/relationships/image" Target="../media/image53.emf" /><Relationship Id="rId5" Type="http://schemas.openxmlformats.org/officeDocument/2006/relationships/image" Target="../media/image38.emf" /><Relationship Id="rId6" Type="http://schemas.openxmlformats.org/officeDocument/2006/relationships/image" Target="../media/image33.emf" /><Relationship Id="rId7" Type="http://schemas.openxmlformats.org/officeDocument/2006/relationships/image" Target="../media/image25.emf" /><Relationship Id="rId8" Type="http://schemas.openxmlformats.org/officeDocument/2006/relationships/image" Target="../media/image2.emf" /><Relationship Id="rId9" Type="http://schemas.openxmlformats.org/officeDocument/2006/relationships/image" Target="../media/image15.emf" /><Relationship Id="rId10" Type="http://schemas.openxmlformats.org/officeDocument/2006/relationships/image" Target="../media/image12.emf" /><Relationship Id="rId11" Type="http://schemas.openxmlformats.org/officeDocument/2006/relationships/image" Target="../media/image3.emf" /><Relationship Id="rId12" Type="http://schemas.openxmlformats.org/officeDocument/2006/relationships/image" Target="../media/image43.emf" /><Relationship Id="rId13" Type="http://schemas.openxmlformats.org/officeDocument/2006/relationships/image" Target="../media/image81.emf" /><Relationship Id="rId14" Type="http://schemas.openxmlformats.org/officeDocument/2006/relationships/image" Target="../media/image64.emf" /><Relationship Id="rId15" Type="http://schemas.openxmlformats.org/officeDocument/2006/relationships/image" Target="../media/image46.emf" /><Relationship Id="rId16" Type="http://schemas.openxmlformats.org/officeDocument/2006/relationships/image" Target="../media/image16.emf" /><Relationship Id="rId17" Type="http://schemas.openxmlformats.org/officeDocument/2006/relationships/image" Target="../media/image26.emf" /><Relationship Id="rId18" Type="http://schemas.openxmlformats.org/officeDocument/2006/relationships/image" Target="../media/image51.emf" /><Relationship Id="rId19" Type="http://schemas.openxmlformats.org/officeDocument/2006/relationships/image" Target="../media/image80.emf" /><Relationship Id="rId20" Type="http://schemas.openxmlformats.org/officeDocument/2006/relationships/image" Target="../media/image31.emf" /></Relationships>
</file>

<file path=xl/drawings/_rels/drawing7.xml.rels><?xml version="1.0" encoding="utf-8" standalone="yes"?><Relationships xmlns="http://schemas.openxmlformats.org/package/2006/relationships"><Relationship Id="rId1" Type="http://schemas.openxmlformats.org/officeDocument/2006/relationships/image" Target="../media/image48.emf" /><Relationship Id="rId2" Type="http://schemas.openxmlformats.org/officeDocument/2006/relationships/image" Target="../media/image44.emf" /><Relationship Id="rId3" Type="http://schemas.openxmlformats.org/officeDocument/2006/relationships/image" Target="../media/image59.emf" /><Relationship Id="rId4" Type="http://schemas.openxmlformats.org/officeDocument/2006/relationships/image" Target="../media/image27.emf" /><Relationship Id="rId5" Type="http://schemas.openxmlformats.org/officeDocument/2006/relationships/image" Target="../media/image55.emf" /><Relationship Id="rId6" Type="http://schemas.openxmlformats.org/officeDocument/2006/relationships/image" Target="../media/image4.emf" /><Relationship Id="rId7" Type="http://schemas.openxmlformats.org/officeDocument/2006/relationships/image" Target="../media/image79.emf" /></Relationships>
</file>

<file path=xl/drawings/_rels/drawing8.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57.emf" /><Relationship Id="rId3" Type="http://schemas.openxmlformats.org/officeDocument/2006/relationships/image" Target="../media/image78.emf" /><Relationship Id="rId4"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image" Target="../media/image67.png" /><Relationship Id="rId2" Type="http://schemas.openxmlformats.org/officeDocument/2006/relationships/image" Target="../media/image68.emf" /><Relationship Id="rId3" Type="http://schemas.openxmlformats.org/officeDocument/2006/relationships/image" Target="../media/image69.emf" /><Relationship Id="rId4" Type="http://schemas.openxmlformats.org/officeDocument/2006/relationships/image" Target="../media/image70.emf" /><Relationship Id="rId5" Type="http://schemas.openxmlformats.org/officeDocument/2006/relationships/image" Target="../media/image71.emf" /><Relationship Id="rId6" Type="http://schemas.openxmlformats.org/officeDocument/2006/relationships/image" Target="../media/image73.emf" /><Relationship Id="rId7" Type="http://schemas.openxmlformats.org/officeDocument/2006/relationships/image" Target="../media/image74.emf" /><Relationship Id="rId8" Type="http://schemas.openxmlformats.org/officeDocument/2006/relationships/image" Target="../media/image75.emf" /><Relationship Id="rId9" Type="http://schemas.openxmlformats.org/officeDocument/2006/relationships/image" Target="../media/image76.emf" /><Relationship Id="rId10" Type="http://schemas.openxmlformats.org/officeDocument/2006/relationships/image" Target="../media/image7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447675</xdr:colOff>
      <xdr:row>3</xdr:row>
      <xdr:rowOff>38100</xdr:rowOff>
    </xdr:from>
    <xdr:to>
      <xdr:col>5</xdr:col>
      <xdr:colOff>57150</xdr:colOff>
      <xdr:row>4</xdr:row>
      <xdr:rowOff>9525</xdr:rowOff>
    </xdr:to>
    <xdr:pic>
      <xdr:nvPicPr>
        <xdr:cNvPr id="1" name="CheckBox1"/>
        <xdr:cNvPicPr preferRelativeResize="1">
          <a:picLocks noChangeAspect="1"/>
        </xdr:cNvPicPr>
      </xdr:nvPicPr>
      <xdr:blipFill>
        <a:blip r:embed="rId1"/>
        <a:stretch>
          <a:fillRect/>
        </a:stretch>
      </xdr:blipFill>
      <xdr:spPr>
        <a:xfrm>
          <a:off x="5010150" y="1295400"/>
          <a:ext cx="676275" cy="219075"/>
        </a:xfrm>
        <a:prstGeom prst="rect">
          <a:avLst/>
        </a:prstGeom>
        <a:noFill/>
        <a:ln w="9525" cmpd="sng">
          <a:noFill/>
        </a:ln>
      </xdr:spPr>
    </xdr:pic>
    <xdr:clientData/>
  </xdr:twoCellAnchor>
  <xdr:twoCellAnchor editAs="oneCell">
    <xdr:from>
      <xdr:col>4</xdr:col>
      <xdr:colOff>447675</xdr:colOff>
      <xdr:row>4</xdr:row>
      <xdr:rowOff>123825</xdr:rowOff>
    </xdr:from>
    <xdr:to>
      <xdr:col>5</xdr:col>
      <xdr:colOff>971550</xdr:colOff>
      <xdr:row>5</xdr:row>
      <xdr:rowOff>95250</xdr:rowOff>
    </xdr:to>
    <xdr:pic>
      <xdr:nvPicPr>
        <xdr:cNvPr id="2" name="CheckBox2"/>
        <xdr:cNvPicPr preferRelativeResize="1">
          <a:picLocks noChangeAspect="1"/>
        </xdr:cNvPicPr>
      </xdr:nvPicPr>
      <xdr:blipFill>
        <a:blip r:embed="rId2"/>
        <a:stretch>
          <a:fillRect/>
        </a:stretch>
      </xdr:blipFill>
      <xdr:spPr>
        <a:xfrm>
          <a:off x="5010150" y="1628775"/>
          <a:ext cx="1590675" cy="219075"/>
        </a:xfrm>
        <a:prstGeom prst="rect">
          <a:avLst/>
        </a:prstGeom>
        <a:noFill/>
        <a:ln w="9525" cmpd="sng">
          <a:noFill/>
        </a:ln>
      </xdr:spPr>
    </xdr:pic>
    <xdr:clientData/>
  </xdr:twoCellAnchor>
  <xdr:twoCellAnchor editAs="oneCell">
    <xdr:from>
      <xdr:col>6</xdr:col>
      <xdr:colOff>142875</xdr:colOff>
      <xdr:row>10</xdr:row>
      <xdr:rowOff>85725</xdr:rowOff>
    </xdr:from>
    <xdr:to>
      <xdr:col>7</xdr:col>
      <xdr:colOff>485775</xdr:colOff>
      <xdr:row>11</xdr:row>
      <xdr:rowOff>142875</xdr:rowOff>
    </xdr:to>
    <xdr:pic>
      <xdr:nvPicPr>
        <xdr:cNvPr id="3" name="PrintButton"/>
        <xdr:cNvPicPr preferRelativeResize="1">
          <a:picLocks noChangeAspect="1"/>
        </xdr:cNvPicPr>
      </xdr:nvPicPr>
      <xdr:blipFill>
        <a:blip r:embed="rId3"/>
        <a:stretch>
          <a:fillRect/>
        </a:stretch>
      </xdr:blipFill>
      <xdr:spPr>
        <a:xfrm>
          <a:off x="6753225" y="3076575"/>
          <a:ext cx="1038225" cy="304800"/>
        </a:xfrm>
        <a:prstGeom prst="rect">
          <a:avLst/>
        </a:prstGeom>
        <a:noFill/>
        <a:ln w="9525" cmpd="sng">
          <a:noFill/>
        </a:ln>
      </xdr:spPr>
    </xdr:pic>
    <xdr:clientData/>
  </xdr:twoCellAnchor>
  <xdr:twoCellAnchor>
    <xdr:from>
      <xdr:col>0</xdr:col>
      <xdr:colOff>809625</xdr:colOff>
      <xdr:row>24</xdr:row>
      <xdr:rowOff>47625</xdr:rowOff>
    </xdr:from>
    <xdr:to>
      <xdr:col>13</xdr:col>
      <xdr:colOff>619125</xdr:colOff>
      <xdr:row>25</xdr:row>
      <xdr:rowOff>142875</xdr:rowOff>
    </xdr:to>
    <xdr:sp>
      <xdr:nvSpPr>
        <xdr:cNvPr id="4" name="テキスト ボックス 1"/>
        <xdr:cNvSpPr txBox="1">
          <a:spLocks noChangeArrowheads="1"/>
        </xdr:cNvSpPr>
      </xdr:nvSpPr>
      <xdr:spPr>
        <a:xfrm>
          <a:off x="809625" y="6134100"/>
          <a:ext cx="10791825" cy="257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本検討ツールは、新技術導入の際の意思決定段階における概略検討用の補助となることを目的に作成しております。</a:t>
          </a:r>
        </a:p>
      </xdr:txBody>
    </xdr:sp>
    <xdr:clientData/>
  </xdr:twoCellAnchor>
  <xdr:twoCellAnchor editAs="oneCell">
    <xdr:from>
      <xdr:col>4</xdr:col>
      <xdr:colOff>447675</xdr:colOff>
      <xdr:row>5</xdr:row>
      <xdr:rowOff>200025</xdr:rowOff>
    </xdr:from>
    <xdr:to>
      <xdr:col>6</xdr:col>
      <xdr:colOff>295275</xdr:colOff>
      <xdr:row>6</xdr:row>
      <xdr:rowOff>171450</xdr:rowOff>
    </xdr:to>
    <xdr:pic>
      <xdr:nvPicPr>
        <xdr:cNvPr id="5" name="CheckBox3"/>
        <xdr:cNvPicPr preferRelativeResize="1">
          <a:picLocks noChangeAspect="1"/>
        </xdr:cNvPicPr>
      </xdr:nvPicPr>
      <xdr:blipFill>
        <a:blip r:embed="rId4"/>
        <a:stretch>
          <a:fillRect/>
        </a:stretch>
      </xdr:blipFill>
      <xdr:spPr>
        <a:xfrm>
          <a:off x="5010150" y="1952625"/>
          <a:ext cx="1895475" cy="219075"/>
        </a:xfrm>
        <a:prstGeom prst="rect">
          <a:avLst/>
        </a:prstGeom>
        <a:noFill/>
        <a:ln w="9525" cmpd="sng">
          <a:noFill/>
        </a:ln>
      </xdr:spPr>
    </xdr:pic>
    <xdr:clientData/>
  </xdr:twoCellAnchor>
  <xdr:twoCellAnchor editAs="oneCell">
    <xdr:from>
      <xdr:col>4</xdr:col>
      <xdr:colOff>447675</xdr:colOff>
      <xdr:row>7</xdr:row>
      <xdr:rowOff>47625</xdr:rowOff>
    </xdr:from>
    <xdr:to>
      <xdr:col>5</xdr:col>
      <xdr:colOff>895350</xdr:colOff>
      <xdr:row>8</xdr:row>
      <xdr:rowOff>19050</xdr:rowOff>
    </xdr:to>
    <xdr:pic>
      <xdr:nvPicPr>
        <xdr:cNvPr id="6" name="CheckBox4"/>
        <xdr:cNvPicPr preferRelativeResize="1">
          <a:picLocks noChangeAspect="1"/>
        </xdr:cNvPicPr>
      </xdr:nvPicPr>
      <xdr:blipFill>
        <a:blip r:embed="rId5"/>
        <a:stretch>
          <a:fillRect/>
        </a:stretch>
      </xdr:blipFill>
      <xdr:spPr>
        <a:xfrm>
          <a:off x="5010150" y="2295525"/>
          <a:ext cx="1514475" cy="219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371475</xdr:colOff>
      <xdr:row>4</xdr:row>
      <xdr:rowOff>114300</xdr:rowOff>
    </xdr:from>
    <xdr:to>
      <xdr:col>4</xdr:col>
      <xdr:colOff>666750</xdr:colOff>
      <xdr:row>4</xdr:row>
      <xdr:rowOff>352425</xdr:rowOff>
    </xdr:to>
    <xdr:pic>
      <xdr:nvPicPr>
        <xdr:cNvPr id="1" name="CheckBox1"/>
        <xdr:cNvPicPr preferRelativeResize="1">
          <a:picLocks noChangeAspect="1"/>
        </xdr:cNvPicPr>
      </xdr:nvPicPr>
      <xdr:blipFill>
        <a:blip r:embed="rId1"/>
        <a:stretch>
          <a:fillRect/>
        </a:stretch>
      </xdr:blipFill>
      <xdr:spPr>
        <a:xfrm>
          <a:off x="5895975" y="1533525"/>
          <a:ext cx="295275" cy="238125"/>
        </a:xfrm>
        <a:prstGeom prst="rect">
          <a:avLst/>
        </a:prstGeom>
        <a:noFill/>
        <a:ln w="9525" cmpd="sng">
          <a:noFill/>
        </a:ln>
      </xdr:spPr>
    </xdr:pic>
    <xdr:clientData/>
  </xdr:twoCellAnchor>
  <xdr:twoCellAnchor editAs="oneCell">
    <xdr:from>
      <xdr:col>4</xdr:col>
      <xdr:colOff>371475</xdr:colOff>
      <xdr:row>5</xdr:row>
      <xdr:rowOff>114300</xdr:rowOff>
    </xdr:from>
    <xdr:to>
      <xdr:col>4</xdr:col>
      <xdr:colOff>666750</xdr:colOff>
      <xdr:row>5</xdr:row>
      <xdr:rowOff>352425</xdr:rowOff>
    </xdr:to>
    <xdr:pic>
      <xdr:nvPicPr>
        <xdr:cNvPr id="2" name="CheckBox2"/>
        <xdr:cNvPicPr preferRelativeResize="1">
          <a:picLocks noChangeAspect="1"/>
        </xdr:cNvPicPr>
      </xdr:nvPicPr>
      <xdr:blipFill>
        <a:blip r:embed="rId1"/>
        <a:stretch>
          <a:fillRect/>
        </a:stretch>
      </xdr:blipFill>
      <xdr:spPr>
        <a:xfrm>
          <a:off x="5895975" y="1971675"/>
          <a:ext cx="295275" cy="238125"/>
        </a:xfrm>
        <a:prstGeom prst="rect">
          <a:avLst/>
        </a:prstGeom>
        <a:noFill/>
        <a:ln w="9525" cmpd="sng">
          <a:noFill/>
        </a:ln>
      </xdr:spPr>
    </xdr:pic>
    <xdr:clientData/>
  </xdr:twoCellAnchor>
  <xdr:twoCellAnchor editAs="oneCell">
    <xdr:from>
      <xdr:col>4</xdr:col>
      <xdr:colOff>371475</xdr:colOff>
      <xdr:row>6</xdr:row>
      <xdr:rowOff>114300</xdr:rowOff>
    </xdr:from>
    <xdr:to>
      <xdr:col>4</xdr:col>
      <xdr:colOff>666750</xdr:colOff>
      <xdr:row>6</xdr:row>
      <xdr:rowOff>352425</xdr:rowOff>
    </xdr:to>
    <xdr:pic>
      <xdr:nvPicPr>
        <xdr:cNvPr id="3" name="CheckBox3"/>
        <xdr:cNvPicPr preferRelativeResize="1">
          <a:picLocks noChangeAspect="1"/>
        </xdr:cNvPicPr>
      </xdr:nvPicPr>
      <xdr:blipFill>
        <a:blip r:embed="rId1"/>
        <a:stretch>
          <a:fillRect/>
        </a:stretch>
      </xdr:blipFill>
      <xdr:spPr>
        <a:xfrm>
          <a:off x="5895975" y="2409825"/>
          <a:ext cx="295275" cy="238125"/>
        </a:xfrm>
        <a:prstGeom prst="rect">
          <a:avLst/>
        </a:prstGeom>
        <a:noFill/>
        <a:ln w="9525" cmpd="sng">
          <a:noFill/>
        </a:ln>
      </xdr:spPr>
    </xdr:pic>
    <xdr:clientData/>
  </xdr:twoCellAnchor>
  <xdr:twoCellAnchor editAs="oneCell">
    <xdr:from>
      <xdr:col>4</xdr:col>
      <xdr:colOff>371475</xdr:colOff>
      <xdr:row>7</xdr:row>
      <xdr:rowOff>114300</xdr:rowOff>
    </xdr:from>
    <xdr:to>
      <xdr:col>4</xdr:col>
      <xdr:colOff>666750</xdr:colOff>
      <xdr:row>7</xdr:row>
      <xdr:rowOff>352425</xdr:rowOff>
    </xdr:to>
    <xdr:pic>
      <xdr:nvPicPr>
        <xdr:cNvPr id="4" name="CheckBox4"/>
        <xdr:cNvPicPr preferRelativeResize="1">
          <a:picLocks noChangeAspect="1"/>
        </xdr:cNvPicPr>
      </xdr:nvPicPr>
      <xdr:blipFill>
        <a:blip r:embed="rId1"/>
        <a:stretch>
          <a:fillRect/>
        </a:stretch>
      </xdr:blipFill>
      <xdr:spPr>
        <a:xfrm>
          <a:off x="5895975" y="2847975"/>
          <a:ext cx="295275" cy="238125"/>
        </a:xfrm>
        <a:prstGeom prst="rect">
          <a:avLst/>
        </a:prstGeom>
        <a:noFill/>
        <a:ln w="9525" cmpd="sng">
          <a:noFill/>
        </a:ln>
      </xdr:spPr>
    </xdr:pic>
    <xdr:clientData/>
  </xdr:twoCellAnchor>
  <xdr:twoCellAnchor editAs="oneCell">
    <xdr:from>
      <xdr:col>4</xdr:col>
      <xdr:colOff>371475</xdr:colOff>
      <xdr:row>8</xdr:row>
      <xdr:rowOff>114300</xdr:rowOff>
    </xdr:from>
    <xdr:to>
      <xdr:col>4</xdr:col>
      <xdr:colOff>666750</xdr:colOff>
      <xdr:row>8</xdr:row>
      <xdr:rowOff>352425</xdr:rowOff>
    </xdr:to>
    <xdr:pic>
      <xdr:nvPicPr>
        <xdr:cNvPr id="5" name="CheckBox5"/>
        <xdr:cNvPicPr preferRelativeResize="1">
          <a:picLocks noChangeAspect="1"/>
        </xdr:cNvPicPr>
      </xdr:nvPicPr>
      <xdr:blipFill>
        <a:blip r:embed="rId1"/>
        <a:stretch>
          <a:fillRect/>
        </a:stretch>
      </xdr:blipFill>
      <xdr:spPr>
        <a:xfrm>
          <a:off x="5895975" y="3286125"/>
          <a:ext cx="295275" cy="238125"/>
        </a:xfrm>
        <a:prstGeom prst="rect">
          <a:avLst/>
        </a:prstGeom>
        <a:noFill/>
        <a:ln w="9525" cmpd="sng">
          <a:noFill/>
        </a:ln>
      </xdr:spPr>
    </xdr:pic>
    <xdr:clientData/>
  </xdr:twoCellAnchor>
  <xdr:twoCellAnchor editAs="oneCell">
    <xdr:from>
      <xdr:col>4</xdr:col>
      <xdr:colOff>371475</xdr:colOff>
      <xdr:row>9</xdr:row>
      <xdr:rowOff>114300</xdr:rowOff>
    </xdr:from>
    <xdr:to>
      <xdr:col>4</xdr:col>
      <xdr:colOff>666750</xdr:colOff>
      <xdr:row>9</xdr:row>
      <xdr:rowOff>352425</xdr:rowOff>
    </xdr:to>
    <xdr:pic>
      <xdr:nvPicPr>
        <xdr:cNvPr id="6" name="CheckBox6"/>
        <xdr:cNvPicPr preferRelativeResize="1">
          <a:picLocks noChangeAspect="1"/>
        </xdr:cNvPicPr>
      </xdr:nvPicPr>
      <xdr:blipFill>
        <a:blip r:embed="rId1"/>
        <a:stretch>
          <a:fillRect/>
        </a:stretch>
      </xdr:blipFill>
      <xdr:spPr>
        <a:xfrm>
          <a:off x="5895975" y="3724275"/>
          <a:ext cx="295275" cy="238125"/>
        </a:xfrm>
        <a:prstGeom prst="rect">
          <a:avLst/>
        </a:prstGeom>
        <a:noFill/>
        <a:ln w="9525" cmpd="sng">
          <a:noFill/>
        </a:ln>
      </xdr:spPr>
    </xdr:pic>
    <xdr:clientData/>
  </xdr:twoCellAnchor>
  <xdr:twoCellAnchor editAs="oneCell">
    <xdr:from>
      <xdr:col>4</xdr:col>
      <xdr:colOff>371475</xdr:colOff>
      <xdr:row>10</xdr:row>
      <xdr:rowOff>114300</xdr:rowOff>
    </xdr:from>
    <xdr:to>
      <xdr:col>4</xdr:col>
      <xdr:colOff>666750</xdr:colOff>
      <xdr:row>10</xdr:row>
      <xdr:rowOff>352425</xdr:rowOff>
    </xdr:to>
    <xdr:pic>
      <xdr:nvPicPr>
        <xdr:cNvPr id="7" name="CheckBox7"/>
        <xdr:cNvPicPr preferRelativeResize="1">
          <a:picLocks noChangeAspect="1"/>
        </xdr:cNvPicPr>
      </xdr:nvPicPr>
      <xdr:blipFill>
        <a:blip r:embed="rId1"/>
        <a:stretch>
          <a:fillRect/>
        </a:stretch>
      </xdr:blipFill>
      <xdr:spPr>
        <a:xfrm>
          <a:off x="5895975" y="4162425"/>
          <a:ext cx="295275" cy="238125"/>
        </a:xfrm>
        <a:prstGeom prst="rect">
          <a:avLst/>
        </a:prstGeom>
        <a:noFill/>
        <a:ln w="9525" cmpd="sng">
          <a:noFill/>
        </a:ln>
      </xdr:spPr>
    </xdr:pic>
    <xdr:clientData/>
  </xdr:twoCellAnchor>
  <xdr:twoCellAnchor editAs="oneCell">
    <xdr:from>
      <xdr:col>4</xdr:col>
      <xdr:colOff>371475</xdr:colOff>
      <xdr:row>11</xdr:row>
      <xdr:rowOff>114300</xdr:rowOff>
    </xdr:from>
    <xdr:to>
      <xdr:col>4</xdr:col>
      <xdr:colOff>666750</xdr:colOff>
      <xdr:row>11</xdr:row>
      <xdr:rowOff>352425</xdr:rowOff>
    </xdr:to>
    <xdr:pic>
      <xdr:nvPicPr>
        <xdr:cNvPr id="8" name="CheckBox8"/>
        <xdr:cNvPicPr preferRelativeResize="1">
          <a:picLocks noChangeAspect="1"/>
        </xdr:cNvPicPr>
      </xdr:nvPicPr>
      <xdr:blipFill>
        <a:blip r:embed="rId1"/>
        <a:stretch>
          <a:fillRect/>
        </a:stretch>
      </xdr:blipFill>
      <xdr:spPr>
        <a:xfrm>
          <a:off x="5895975" y="4600575"/>
          <a:ext cx="295275" cy="238125"/>
        </a:xfrm>
        <a:prstGeom prst="rect">
          <a:avLst/>
        </a:prstGeom>
        <a:noFill/>
        <a:ln w="9525" cmpd="sng">
          <a:noFill/>
        </a:ln>
      </xdr:spPr>
    </xdr:pic>
    <xdr:clientData/>
  </xdr:twoCellAnchor>
  <xdr:twoCellAnchor editAs="oneCell">
    <xdr:from>
      <xdr:col>4</xdr:col>
      <xdr:colOff>371475</xdr:colOff>
      <xdr:row>12</xdr:row>
      <xdr:rowOff>114300</xdr:rowOff>
    </xdr:from>
    <xdr:to>
      <xdr:col>4</xdr:col>
      <xdr:colOff>666750</xdr:colOff>
      <xdr:row>12</xdr:row>
      <xdr:rowOff>352425</xdr:rowOff>
    </xdr:to>
    <xdr:pic>
      <xdr:nvPicPr>
        <xdr:cNvPr id="9" name="CheckBox9"/>
        <xdr:cNvPicPr preferRelativeResize="1">
          <a:picLocks noChangeAspect="1"/>
        </xdr:cNvPicPr>
      </xdr:nvPicPr>
      <xdr:blipFill>
        <a:blip r:embed="rId1"/>
        <a:stretch>
          <a:fillRect/>
        </a:stretch>
      </xdr:blipFill>
      <xdr:spPr>
        <a:xfrm>
          <a:off x="5895975" y="5038725"/>
          <a:ext cx="295275" cy="238125"/>
        </a:xfrm>
        <a:prstGeom prst="rect">
          <a:avLst/>
        </a:prstGeom>
        <a:noFill/>
        <a:ln w="9525" cmpd="sng">
          <a:noFill/>
        </a:ln>
      </xdr:spPr>
    </xdr:pic>
    <xdr:clientData/>
  </xdr:twoCellAnchor>
  <xdr:twoCellAnchor editAs="oneCell">
    <xdr:from>
      <xdr:col>4</xdr:col>
      <xdr:colOff>371475</xdr:colOff>
      <xdr:row>13</xdr:row>
      <xdr:rowOff>114300</xdr:rowOff>
    </xdr:from>
    <xdr:to>
      <xdr:col>4</xdr:col>
      <xdr:colOff>666750</xdr:colOff>
      <xdr:row>13</xdr:row>
      <xdr:rowOff>352425</xdr:rowOff>
    </xdr:to>
    <xdr:pic>
      <xdr:nvPicPr>
        <xdr:cNvPr id="10" name="CheckBox10"/>
        <xdr:cNvPicPr preferRelativeResize="1">
          <a:picLocks noChangeAspect="1"/>
        </xdr:cNvPicPr>
      </xdr:nvPicPr>
      <xdr:blipFill>
        <a:blip r:embed="rId1"/>
        <a:stretch>
          <a:fillRect/>
        </a:stretch>
      </xdr:blipFill>
      <xdr:spPr>
        <a:xfrm>
          <a:off x="5895975" y="5476875"/>
          <a:ext cx="295275" cy="238125"/>
        </a:xfrm>
        <a:prstGeom prst="rect">
          <a:avLst/>
        </a:prstGeom>
        <a:noFill/>
        <a:ln w="9525" cmpd="sng">
          <a:noFill/>
        </a:ln>
      </xdr:spPr>
    </xdr:pic>
    <xdr:clientData/>
  </xdr:twoCellAnchor>
  <xdr:twoCellAnchor editAs="oneCell">
    <xdr:from>
      <xdr:col>4</xdr:col>
      <xdr:colOff>371475</xdr:colOff>
      <xdr:row>14</xdr:row>
      <xdr:rowOff>114300</xdr:rowOff>
    </xdr:from>
    <xdr:to>
      <xdr:col>4</xdr:col>
      <xdr:colOff>666750</xdr:colOff>
      <xdr:row>14</xdr:row>
      <xdr:rowOff>352425</xdr:rowOff>
    </xdr:to>
    <xdr:pic>
      <xdr:nvPicPr>
        <xdr:cNvPr id="11" name="CheckBox11"/>
        <xdr:cNvPicPr preferRelativeResize="1">
          <a:picLocks noChangeAspect="1"/>
        </xdr:cNvPicPr>
      </xdr:nvPicPr>
      <xdr:blipFill>
        <a:blip r:embed="rId1"/>
        <a:stretch>
          <a:fillRect/>
        </a:stretch>
      </xdr:blipFill>
      <xdr:spPr>
        <a:xfrm>
          <a:off x="5895975" y="5915025"/>
          <a:ext cx="295275" cy="238125"/>
        </a:xfrm>
        <a:prstGeom prst="rect">
          <a:avLst/>
        </a:prstGeom>
        <a:noFill/>
        <a:ln w="9525" cmpd="sng">
          <a:noFill/>
        </a:ln>
      </xdr:spPr>
    </xdr:pic>
    <xdr:clientData/>
  </xdr:twoCellAnchor>
  <xdr:twoCellAnchor editAs="oneCell">
    <xdr:from>
      <xdr:col>4</xdr:col>
      <xdr:colOff>371475</xdr:colOff>
      <xdr:row>15</xdr:row>
      <xdr:rowOff>114300</xdr:rowOff>
    </xdr:from>
    <xdr:to>
      <xdr:col>4</xdr:col>
      <xdr:colOff>666750</xdr:colOff>
      <xdr:row>15</xdr:row>
      <xdr:rowOff>352425</xdr:rowOff>
    </xdr:to>
    <xdr:pic>
      <xdr:nvPicPr>
        <xdr:cNvPr id="12" name="CheckBox12"/>
        <xdr:cNvPicPr preferRelativeResize="1">
          <a:picLocks noChangeAspect="1"/>
        </xdr:cNvPicPr>
      </xdr:nvPicPr>
      <xdr:blipFill>
        <a:blip r:embed="rId1"/>
        <a:stretch>
          <a:fillRect/>
        </a:stretch>
      </xdr:blipFill>
      <xdr:spPr>
        <a:xfrm>
          <a:off x="5895975" y="6353175"/>
          <a:ext cx="295275" cy="238125"/>
        </a:xfrm>
        <a:prstGeom prst="rect">
          <a:avLst/>
        </a:prstGeom>
        <a:noFill/>
        <a:ln w="9525" cmpd="sng">
          <a:noFill/>
        </a:ln>
      </xdr:spPr>
    </xdr:pic>
    <xdr:clientData/>
  </xdr:twoCellAnchor>
  <xdr:twoCellAnchor editAs="oneCell">
    <xdr:from>
      <xdr:col>4</xdr:col>
      <xdr:colOff>371475</xdr:colOff>
      <xdr:row>16</xdr:row>
      <xdr:rowOff>114300</xdr:rowOff>
    </xdr:from>
    <xdr:to>
      <xdr:col>4</xdr:col>
      <xdr:colOff>666750</xdr:colOff>
      <xdr:row>16</xdr:row>
      <xdr:rowOff>352425</xdr:rowOff>
    </xdr:to>
    <xdr:pic>
      <xdr:nvPicPr>
        <xdr:cNvPr id="13" name="CheckBox13"/>
        <xdr:cNvPicPr preferRelativeResize="1">
          <a:picLocks noChangeAspect="1"/>
        </xdr:cNvPicPr>
      </xdr:nvPicPr>
      <xdr:blipFill>
        <a:blip r:embed="rId1"/>
        <a:stretch>
          <a:fillRect/>
        </a:stretch>
      </xdr:blipFill>
      <xdr:spPr>
        <a:xfrm>
          <a:off x="5895975" y="6791325"/>
          <a:ext cx="295275"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5</xdr:col>
      <xdr:colOff>0</xdr:colOff>
      <xdr:row>7</xdr:row>
      <xdr:rowOff>9525</xdr:rowOff>
    </xdr:to>
    <xdr:sp>
      <xdr:nvSpPr>
        <xdr:cNvPr id="1" name="正方形/長方形 1"/>
        <xdr:cNvSpPr>
          <a:spLocks/>
        </xdr:cNvSpPr>
      </xdr:nvSpPr>
      <xdr:spPr>
        <a:xfrm>
          <a:off x="838200" y="1238250"/>
          <a:ext cx="800100" cy="314325"/>
        </a:xfrm>
        <a:prstGeom prst="rect">
          <a:avLst/>
        </a:prstGeom>
        <a:solidFill>
          <a:srgbClr val="B7DEE8"/>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脱水</a:t>
          </a:r>
        </a:p>
      </xdr:txBody>
    </xdr:sp>
    <xdr:clientData/>
  </xdr:twoCellAnchor>
  <xdr:twoCellAnchor>
    <xdr:from>
      <xdr:col>6</xdr:col>
      <xdr:colOff>0</xdr:colOff>
      <xdr:row>5</xdr:row>
      <xdr:rowOff>0</xdr:rowOff>
    </xdr:from>
    <xdr:to>
      <xdr:col>8</xdr:col>
      <xdr:colOff>0</xdr:colOff>
      <xdr:row>7</xdr:row>
      <xdr:rowOff>9525</xdr:rowOff>
    </xdr:to>
    <xdr:sp>
      <xdr:nvSpPr>
        <xdr:cNvPr id="2" name="正方形/長方形 2"/>
        <xdr:cNvSpPr>
          <a:spLocks/>
        </xdr:cNvSpPr>
      </xdr:nvSpPr>
      <xdr:spPr>
        <a:xfrm>
          <a:off x="2038350" y="1238250"/>
          <a:ext cx="800100" cy="314325"/>
        </a:xfrm>
        <a:prstGeom prst="rect">
          <a:avLst/>
        </a:prstGeom>
        <a:solidFill>
          <a:srgbClr val="D9D9D9"/>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埋立て</a:t>
          </a:r>
        </a:p>
      </xdr:txBody>
    </xdr:sp>
    <xdr:clientData/>
  </xdr:twoCellAnchor>
  <xdr:twoCellAnchor>
    <xdr:from>
      <xdr:col>5</xdr:col>
      <xdr:colOff>0</xdr:colOff>
      <xdr:row>6</xdr:row>
      <xdr:rowOff>9525</xdr:rowOff>
    </xdr:from>
    <xdr:to>
      <xdr:col>6</xdr:col>
      <xdr:colOff>0</xdr:colOff>
      <xdr:row>6</xdr:row>
      <xdr:rowOff>9525</xdr:rowOff>
    </xdr:to>
    <xdr:sp>
      <xdr:nvSpPr>
        <xdr:cNvPr id="3" name="直線矢印コネクタ 3"/>
        <xdr:cNvSpPr>
          <a:spLocks/>
        </xdr:cNvSpPr>
      </xdr:nvSpPr>
      <xdr:spPr>
        <a:xfrm>
          <a:off x="1638300" y="1400175"/>
          <a:ext cx="400050" cy="0"/>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15</xdr:col>
      <xdr:colOff>0</xdr:colOff>
      <xdr:row>5</xdr:row>
      <xdr:rowOff>0</xdr:rowOff>
    </xdr:from>
    <xdr:to>
      <xdr:col>17</xdr:col>
      <xdr:colOff>0</xdr:colOff>
      <xdr:row>7</xdr:row>
      <xdr:rowOff>9525</xdr:rowOff>
    </xdr:to>
    <xdr:sp>
      <xdr:nvSpPr>
        <xdr:cNvPr id="4" name="正方形/長方形 4"/>
        <xdr:cNvSpPr>
          <a:spLocks/>
        </xdr:cNvSpPr>
      </xdr:nvSpPr>
      <xdr:spPr>
        <a:xfrm>
          <a:off x="5638800" y="1238250"/>
          <a:ext cx="800100" cy="314325"/>
        </a:xfrm>
        <a:prstGeom prst="rect">
          <a:avLst/>
        </a:prstGeom>
        <a:solidFill>
          <a:srgbClr val="B7DEE8"/>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脱水</a:t>
          </a:r>
        </a:p>
      </xdr:txBody>
    </xdr:sp>
    <xdr:clientData/>
  </xdr:twoCellAnchor>
  <xdr:twoCellAnchor>
    <xdr:from>
      <xdr:col>18</xdr:col>
      <xdr:colOff>0</xdr:colOff>
      <xdr:row>5</xdr:row>
      <xdr:rowOff>0</xdr:rowOff>
    </xdr:from>
    <xdr:to>
      <xdr:col>20</xdr:col>
      <xdr:colOff>0</xdr:colOff>
      <xdr:row>7</xdr:row>
      <xdr:rowOff>9525</xdr:rowOff>
    </xdr:to>
    <xdr:sp>
      <xdr:nvSpPr>
        <xdr:cNvPr id="5" name="正方形/長方形 5"/>
        <xdr:cNvSpPr>
          <a:spLocks/>
        </xdr:cNvSpPr>
      </xdr:nvSpPr>
      <xdr:spPr>
        <a:xfrm>
          <a:off x="6838950" y="1238250"/>
          <a:ext cx="800100" cy="314325"/>
        </a:xfrm>
        <a:prstGeom prst="rect">
          <a:avLst/>
        </a:prstGeom>
        <a:solidFill>
          <a:srgbClr val="E6B9B8"/>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焼却</a:t>
          </a:r>
        </a:p>
      </xdr:txBody>
    </xdr:sp>
    <xdr:clientData/>
  </xdr:twoCellAnchor>
  <xdr:twoCellAnchor>
    <xdr:from>
      <xdr:col>21</xdr:col>
      <xdr:colOff>0</xdr:colOff>
      <xdr:row>5</xdr:row>
      <xdr:rowOff>0</xdr:rowOff>
    </xdr:from>
    <xdr:to>
      <xdr:col>23</xdr:col>
      <xdr:colOff>0</xdr:colOff>
      <xdr:row>7</xdr:row>
      <xdr:rowOff>9525</xdr:rowOff>
    </xdr:to>
    <xdr:sp>
      <xdr:nvSpPr>
        <xdr:cNvPr id="6" name="正方形/長方形 6"/>
        <xdr:cNvSpPr>
          <a:spLocks/>
        </xdr:cNvSpPr>
      </xdr:nvSpPr>
      <xdr:spPr>
        <a:xfrm>
          <a:off x="8039100" y="1238250"/>
          <a:ext cx="800100" cy="314325"/>
        </a:xfrm>
        <a:prstGeom prst="rect">
          <a:avLst/>
        </a:prstGeom>
        <a:solidFill>
          <a:srgbClr val="D9D9D9"/>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埋立て</a:t>
          </a:r>
        </a:p>
      </xdr:txBody>
    </xdr:sp>
    <xdr:clientData/>
  </xdr:twoCellAnchor>
  <xdr:twoCellAnchor>
    <xdr:from>
      <xdr:col>17</xdr:col>
      <xdr:colOff>0</xdr:colOff>
      <xdr:row>6</xdr:row>
      <xdr:rowOff>9525</xdr:rowOff>
    </xdr:from>
    <xdr:to>
      <xdr:col>18</xdr:col>
      <xdr:colOff>9525</xdr:colOff>
      <xdr:row>6</xdr:row>
      <xdr:rowOff>9525</xdr:rowOff>
    </xdr:to>
    <xdr:sp>
      <xdr:nvSpPr>
        <xdr:cNvPr id="7" name="直線矢印コネクタ 7"/>
        <xdr:cNvSpPr>
          <a:spLocks/>
        </xdr:cNvSpPr>
      </xdr:nvSpPr>
      <xdr:spPr>
        <a:xfrm>
          <a:off x="6438900" y="1400175"/>
          <a:ext cx="409575" cy="0"/>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20</xdr:col>
      <xdr:colOff>0</xdr:colOff>
      <xdr:row>6</xdr:row>
      <xdr:rowOff>0</xdr:rowOff>
    </xdr:from>
    <xdr:to>
      <xdr:col>21</xdr:col>
      <xdr:colOff>9525</xdr:colOff>
      <xdr:row>6</xdr:row>
      <xdr:rowOff>0</xdr:rowOff>
    </xdr:to>
    <xdr:sp>
      <xdr:nvSpPr>
        <xdr:cNvPr id="8" name="直線矢印コネクタ 8"/>
        <xdr:cNvSpPr>
          <a:spLocks/>
        </xdr:cNvSpPr>
      </xdr:nvSpPr>
      <xdr:spPr>
        <a:xfrm>
          <a:off x="7639050" y="1390650"/>
          <a:ext cx="409575" cy="0"/>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3</xdr:col>
      <xdr:colOff>0</xdr:colOff>
      <xdr:row>14</xdr:row>
      <xdr:rowOff>0</xdr:rowOff>
    </xdr:from>
    <xdr:to>
      <xdr:col>5</xdr:col>
      <xdr:colOff>0</xdr:colOff>
      <xdr:row>16</xdr:row>
      <xdr:rowOff>9525</xdr:rowOff>
    </xdr:to>
    <xdr:sp>
      <xdr:nvSpPr>
        <xdr:cNvPr id="9" name="正方形/長方形 9"/>
        <xdr:cNvSpPr>
          <a:spLocks/>
        </xdr:cNvSpPr>
      </xdr:nvSpPr>
      <xdr:spPr>
        <a:xfrm>
          <a:off x="838200" y="2609850"/>
          <a:ext cx="800100" cy="314325"/>
        </a:xfrm>
        <a:prstGeom prst="rect">
          <a:avLst/>
        </a:prstGeom>
        <a:solidFill>
          <a:srgbClr val="FFFF99"/>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消化</a:t>
          </a:r>
        </a:p>
      </xdr:txBody>
    </xdr:sp>
    <xdr:clientData/>
  </xdr:twoCellAnchor>
  <xdr:twoCellAnchor>
    <xdr:from>
      <xdr:col>6</xdr:col>
      <xdr:colOff>0</xdr:colOff>
      <xdr:row>14</xdr:row>
      <xdr:rowOff>0</xdr:rowOff>
    </xdr:from>
    <xdr:to>
      <xdr:col>8</xdr:col>
      <xdr:colOff>0</xdr:colOff>
      <xdr:row>16</xdr:row>
      <xdr:rowOff>9525</xdr:rowOff>
    </xdr:to>
    <xdr:sp>
      <xdr:nvSpPr>
        <xdr:cNvPr id="10" name="正方形/長方形 10"/>
        <xdr:cNvSpPr>
          <a:spLocks/>
        </xdr:cNvSpPr>
      </xdr:nvSpPr>
      <xdr:spPr>
        <a:xfrm>
          <a:off x="2038350" y="2609850"/>
          <a:ext cx="800100" cy="314325"/>
        </a:xfrm>
        <a:prstGeom prst="rect">
          <a:avLst/>
        </a:prstGeom>
        <a:solidFill>
          <a:srgbClr val="B7DEE8"/>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脱水</a:t>
          </a:r>
        </a:p>
      </xdr:txBody>
    </xdr:sp>
    <xdr:clientData/>
  </xdr:twoCellAnchor>
  <xdr:twoCellAnchor>
    <xdr:from>
      <xdr:col>3</xdr:col>
      <xdr:colOff>0</xdr:colOff>
      <xdr:row>18</xdr:row>
      <xdr:rowOff>0</xdr:rowOff>
    </xdr:from>
    <xdr:to>
      <xdr:col>5</xdr:col>
      <xdr:colOff>0</xdr:colOff>
      <xdr:row>20</xdr:row>
      <xdr:rowOff>9525</xdr:rowOff>
    </xdr:to>
    <xdr:sp>
      <xdr:nvSpPr>
        <xdr:cNvPr id="11" name="正方形/長方形 11"/>
        <xdr:cNvSpPr>
          <a:spLocks/>
        </xdr:cNvSpPr>
      </xdr:nvSpPr>
      <xdr:spPr>
        <a:xfrm>
          <a:off x="838200" y="3219450"/>
          <a:ext cx="800100" cy="314325"/>
        </a:xfrm>
        <a:prstGeom prst="rect">
          <a:avLst/>
        </a:prstGeom>
        <a:solidFill>
          <a:srgbClr val="C3D69B"/>
        </a:solidFill>
        <a:ln w="12700" cmpd="sng">
          <a:solidFill>
            <a:srgbClr val="385D8A"/>
          </a:solidFill>
          <a:headEnd type="none"/>
          <a:tailEnd type="none"/>
        </a:ln>
      </xdr:spPr>
      <xdr:txBody>
        <a:bodyPr vertOverflow="clip" wrap="square" anchor="ctr"/>
        <a:p>
          <a:pPr algn="ctr">
            <a:defRPr/>
          </a:pPr>
          <a:r>
            <a:rPr lang="en-US" cap="none" sz="1000" b="0" i="0" u="none" baseline="0">
              <a:solidFill>
                <a:srgbClr val="000000"/>
              </a:solidFill>
              <a:latin typeface="ＭＳ 明朝"/>
              <a:ea typeface="ＭＳ 明朝"/>
              <a:cs typeface="ＭＳ 明朝"/>
            </a:rPr>
            <a:t>ガス発電</a:t>
          </a:r>
        </a:p>
      </xdr:txBody>
    </xdr:sp>
    <xdr:clientData/>
  </xdr:twoCellAnchor>
  <xdr:twoCellAnchor>
    <xdr:from>
      <xdr:col>9</xdr:col>
      <xdr:colOff>0</xdr:colOff>
      <xdr:row>14</xdr:row>
      <xdr:rowOff>0</xdr:rowOff>
    </xdr:from>
    <xdr:to>
      <xdr:col>11</xdr:col>
      <xdr:colOff>0</xdr:colOff>
      <xdr:row>16</xdr:row>
      <xdr:rowOff>9525</xdr:rowOff>
    </xdr:to>
    <xdr:sp>
      <xdr:nvSpPr>
        <xdr:cNvPr id="12" name="正方形/長方形 12"/>
        <xdr:cNvSpPr>
          <a:spLocks/>
        </xdr:cNvSpPr>
      </xdr:nvSpPr>
      <xdr:spPr>
        <a:xfrm>
          <a:off x="3238500" y="2609850"/>
          <a:ext cx="800100" cy="314325"/>
        </a:xfrm>
        <a:prstGeom prst="rect">
          <a:avLst/>
        </a:prstGeom>
        <a:solidFill>
          <a:srgbClr val="D9D9D9"/>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埋立て</a:t>
          </a:r>
        </a:p>
      </xdr:txBody>
    </xdr:sp>
    <xdr:clientData/>
  </xdr:twoCellAnchor>
  <xdr:twoCellAnchor>
    <xdr:from>
      <xdr:col>15</xdr:col>
      <xdr:colOff>0</xdr:colOff>
      <xdr:row>14</xdr:row>
      <xdr:rowOff>0</xdr:rowOff>
    </xdr:from>
    <xdr:to>
      <xdr:col>17</xdr:col>
      <xdr:colOff>0</xdr:colOff>
      <xdr:row>16</xdr:row>
      <xdr:rowOff>9525</xdr:rowOff>
    </xdr:to>
    <xdr:sp>
      <xdr:nvSpPr>
        <xdr:cNvPr id="13" name="正方形/長方形 13"/>
        <xdr:cNvSpPr>
          <a:spLocks/>
        </xdr:cNvSpPr>
      </xdr:nvSpPr>
      <xdr:spPr>
        <a:xfrm>
          <a:off x="5638800" y="2609850"/>
          <a:ext cx="800100" cy="314325"/>
        </a:xfrm>
        <a:prstGeom prst="rect">
          <a:avLst/>
        </a:prstGeom>
        <a:solidFill>
          <a:srgbClr val="FFFF99"/>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消化</a:t>
          </a:r>
        </a:p>
      </xdr:txBody>
    </xdr:sp>
    <xdr:clientData/>
  </xdr:twoCellAnchor>
  <xdr:twoCellAnchor>
    <xdr:from>
      <xdr:col>15</xdr:col>
      <xdr:colOff>0</xdr:colOff>
      <xdr:row>18</xdr:row>
      <xdr:rowOff>0</xdr:rowOff>
    </xdr:from>
    <xdr:to>
      <xdr:col>17</xdr:col>
      <xdr:colOff>0</xdr:colOff>
      <xdr:row>20</xdr:row>
      <xdr:rowOff>9525</xdr:rowOff>
    </xdr:to>
    <xdr:sp>
      <xdr:nvSpPr>
        <xdr:cNvPr id="14" name="正方形/長方形 14"/>
        <xdr:cNvSpPr>
          <a:spLocks/>
        </xdr:cNvSpPr>
      </xdr:nvSpPr>
      <xdr:spPr>
        <a:xfrm>
          <a:off x="5638800" y="3219450"/>
          <a:ext cx="800100" cy="314325"/>
        </a:xfrm>
        <a:prstGeom prst="rect">
          <a:avLst/>
        </a:prstGeom>
        <a:solidFill>
          <a:srgbClr val="C3D69B"/>
        </a:solidFill>
        <a:ln w="12700" cmpd="sng">
          <a:solidFill>
            <a:srgbClr val="385D8A"/>
          </a:solidFill>
          <a:headEnd type="none"/>
          <a:tailEnd type="none"/>
        </a:ln>
      </xdr:spPr>
      <xdr:txBody>
        <a:bodyPr vertOverflow="clip" wrap="square" anchor="ctr"/>
        <a:p>
          <a:pPr algn="ctr">
            <a:defRPr/>
          </a:pPr>
          <a:r>
            <a:rPr lang="en-US" cap="none" sz="1000" b="0" i="0" u="none" baseline="0">
              <a:solidFill>
                <a:srgbClr val="000000"/>
              </a:solidFill>
              <a:latin typeface="ＭＳ 明朝"/>
              <a:ea typeface="ＭＳ 明朝"/>
              <a:cs typeface="ＭＳ 明朝"/>
            </a:rPr>
            <a:t>ガス発電</a:t>
          </a:r>
        </a:p>
      </xdr:txBody>
    </xdr:sp>
    <xdr:clientData/>
  </xdr:twoCellAnchor>
  <xdr:twoCellAnchor>
    <xdr:from>
      <xdr:col>18</xdr:col>
      <xdr:colOff>0</xdr:colOff>
      <xdr:row>14</xdr:row>
      <xdr:rowOff>0</xdr:rowOff>
    </xdr:from>
    <xdr:to>
      <xdr:col>20</xdr:col>
      <xdr:colOff>0</xdr:colOff>
      <xdr:row>16</xdr:row>
      <xdr:rowOff>9525</xdr:rowOff>
    </xdr:to>
    <xdr:sp>
      <xdr:nvSpPr>
        <xdr:cNvPr id="15" name="正方形/長方形 15"/>
        <xdr:cNvSpPr>
          <a:spLocks/>
        </xdr:cNvSpPr>
      </xdr:nvSpPr>
      <xdr:spPr>
        <a:xfrm>
          <a:off x="6838950" y="2609850"/>
          <a:ext cx="800100" cy="314325"/>
        </a:xfrm>
        <a:prstGeom prst="rect">
          <a:avLst/>
        </a:prstGeom>
        <a:solidFill>
          <a:srgbClr val="B7DEE8"/>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脱水</a:t>
          </a:r>
        </a:p>
      </xdr:txBody>
    </xdr:sp>
    <xdr:clientData/>
  </xdr:twoCellAnchor>
  <xdr:twoCellAnchor>
    <xdr:from>
      <xdr:col>21</xdr:col>
      <xdr:colOff>0</xdr:colOff>
      <xdr:row>14</xdr:row>
      <xdr:rowOff>0</xdr:rowOff>
    </xdr:from>
    <xdr:to>
      <xdr:col>23</xdr:col>
      <xdr:colOff>0</xdr:colOff>
      <xdr:row>16</xdr:row>
      <xdr:rowOff>9525</xdr:rowOff>
    </xdr:to>
    <xdr:sp>
      <xdr:nvSpPr>
        <xdr:cNvPr id="16" name="正方形/長方形 16"/>
        <xdr:cNvSpPr>
          <a:spLocks/>
        </xdr:cNvSpPr>
      </xdr:nvSpPr>
      <xdr:spPr>
        <a:xfrm>
          <a:off x="8039100" y="2609850"/>
          <a:ext cx="800100" cy="314325"/>
        </a:xfrm>
        <a:prstGeom prst="rect">
          <a:avLst/>
        </a:prstGeom>
        <a:solidFill>
          <a:srgbClr val="E6B9B8"/>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焼却</a:t>
          </a:r>
        </a:p>
      </xdr:txBody>
    </xdr:sp>
    <xdr:clientData/>
  </xdr:twoCellAnchor>
  <xdr:twoCellAnchor>
    <xdr:from>
      <xdr:col>24</xdr:col>
      <xdr:colOff>0</xdr:colOff>
      <xdr:row>14</xdr:row>
      <xdr:rowOff>0</xdr:rowOff>
    </xdr:from>
    <xdr:to>
      <xdr:col>26</xdr:col>
      <xdr:colOff>0</xdr:colOff>
      <xdr:row>16</xdr:row>
      <xdr:rowOff>9525</xdr:rowOff>
    </xdr:to>
    <xdr:sp>
      <xdr:nvSpPr>
        <xdr:cNvPr id="17" name="正方形/長方形 17"/>
        <xdr:cNvSpPr>
          <a:spLocks/>
        </xdr:cNvSpPr>
      </xdr:nvSpPr>
      <xdr:spPr>
        <a:xfrm>
          <a:off x="9239250" y="2609850"/>
          <a:ext cx="800100" cy="314325"/>
        </a:xfrm>
        <a:prstGeom prst="rect">
          <a:avLst/>
        </a:prstGeom>
        <a:solidFill>
          <a:srgbClr val="D9D9D9"/>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埋立て</a:t>
          </a:r>
        </a:p>
      </xdr:txBody>
    </xdr:sp>
    <xdr:clientData/>
  </xdr:twoCellAnchor>
  <xdr:twoCellAnchor>
    <xdr:from>
      <xdr:col>5</xdr:col>
      <xdr:colOff>0</xdr:colOff>
      <xdr:row>15</xdr:row>
      <xdr:rowOff>9525</xdr:rowOff>
    </xdr:from>
    <xdr:to>
      <xdr:col>6</xdr:col>
      <xdr:colOff>0</xdr:colOff>
      <xdr:row>15</xdr:row>
      <xdr:rowOff>9525</xdr:rowOff>
    </xdr:to>
    <xdr:sp>
      <xdr:nvSpPr>
        <xdr:cNvPr id="18" name="直線矢印コネクタ 18"/>
        <xdr:cNvSpPr>
          <a:spLocks/>
        </xdr:cNvSpPr>
      </xdr:nvSpPr>
      <xdr:spPr>
        <a:xfrm>
          <a:off x="1638300" y="2771775"/>
          <a:ext cx="400050" cy="0"/>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8</xdr:col>
      <xdr:colOff>0</xdr:colOff>
      <xdr:row>15</xdr:row>
      <xdr:rowOff>9525</xdr:rowOff>
    </xdr:from>
    <xdr:to>
      <xdr:col>9</xdr:col>
      <xdr:colOff>0</xdr:colOff>
      <xdr:row>15</xdr:row>
      <xdr:rowOff>9525</xdr:rowOff>
    </xdr:to>
    <xdr:sp>
      <xdr:nvSpPr>
        <xdr:cNvPr id="19" name="直線矢印コネクタ 19"/>
        <xdr:cNvSpPr>
          <a:spLocks/>
        </xdr:cNvSpPr>
      </xdr:nvSpPr>
      <xdr:spPr>
        <a:xfrm>
          <a:off x="2838450" y="2771775"/>
          <a:ext cx="400050" cy="0"/>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15</xdr:row>
      <xdr:rowOff>0</xdr:rowOff>
    </xdr:from>
    <xdr:to>
      <xdr:col>18</xdr:col>
      <xdr:colOff>0</xdr:colOff>
      <xdr:row>15</xdr:row>
      <xdr:rowOff>0</xdr:rowOff>
    </xdr:to>
    <xdr:sp>
      <xdr:nvSpPr>
        <xdr:cNvPr id="20" name="直線矢印コネクタ 20"/>
        <xdr:cNvSpPr>
          <a:spLocks/>
        </xdr:cNvSpPr>
      </xdr:nvSpPr>
      <xdr:spPr>
        <a:xfrm>
          <a:off x="6438900" y="2762250"/>
          <a:ext cx="400050" cy="0"/>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20</xdr:col>
      <xdr:colOff>0</xdr:colOff>
      <xdr:row>15</xdr:row>
      <xdr:rowOff>9525</xdr:rowOff>
    </xdr:from>
    <xdr:to>
      <xdr:col>21</xdr:col>
      <xdr:colOff>0</xdr:colOff>
      <xdr:row>15</xdr:row>
      <xdr:rowOff>9525</xdr:rowOff>
    </xdr:to>
    <xdr:sp>
      <xdr:nvSpPr>
        <xdr:cNvPr id="21" name="直線矢印コネクタ 21"/>
        <xdr:cNvSpPr>
          <a:spLocks/>
        </xdr:cNvSpPr>
      </xdr:nvSpPr>
      <xdr:spPr>
        <a:xfrm>
          <a:off x="7639050" y="2771775"/>
          <a:ext cx="400050" cy="0"/>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23</xdr:col>
      <xdr:colOff>0</xdr:colOff>
      <xdr:row>15</xdr:row>
      <xdr:rowOff>9525</xdr:rowOff>
    </xdr:from>
    <xdr:to>
      <xdr:col>24</xdr:col>
      <xdr:colOff>0</xdr:colOff>
      <xdr:row>15</xdr:row>
      <xdr:rowOff>9525</xdr:rowOff>
    </xdr:to>
    <xdr:sp>
      <xdr:nvSpPr>
        <xdr:cNvPr id="22" name="直線矢印コネクタ 22"/>
        <xdr:cNvSpPr>
          <a:spLocks/>
        </xdr:cNvSpPr>
      </xdr:nvSpPr>
      <xdr:spPr>
        <a:xfrm>
          <a:off x="8839200" y="2771775"/>
          <a:ext cx="400050" cy="0"/>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4</xdr:col>
      <xdr:colOff>0</xdr:colOff>
      <xdr:row>16</xdr:row>
      <xdr:rowOff>9525</xdr:rowOff>
    </xdr:from>
    <xdr:to>
      <xdr:col>4</xdr:col>
      <xdr:colOff>0</xdr:colOff>
      <xdr:row>18</xdr:row>
      <xdr:rowOff>0</xdr:rowOff>
    </xdr:to>
    <xdr:sp>
      <xdr:nvSpPr>
        <xdr:cNvPr id="23" name="直線矢印コネクタ 23"/>
        <xdr:cNvSpPr>
          <a:spLocks/>
        </xdr:cNvSpPr>
      </xdr:nvSpPr>
      <xdr:spPr>
        <a:xfrm>
          <a:off x="1238250" y="2924175"/>
          <a:ext cx="0" cy="295275"/>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16</xdr:col>
      <xdr:colOff>0</xdr:colOff>
      <xdr:row>16</xdr:row>
      <xdr:rowOff>9525</xdr:rowOff>
    </xdr:from>
    <xdr:to>
      <xdr:col>16</xdr:col>
      <xdr:colOff>0</xdr:colOff>
      <xdr:row>18</xdr:row>
      <xdr:rowOff>0</xdr:rowOff>
    </xdr:to>
    <xdr:sp>
      <xdr:nvSpPr>
        <xdr:cNvPr id="24" name="直線矢印コネクタ 24"/>
        <xdr:cNvSpPr>
          <a:spLocks/>
        </xdr:cNvSpPr>
      </xdr:nvSpPr>
      <xdr:spPr>
        <a:xfrm>
          <a:off x="6038850" y="2924175"/>
          <a:ext cx="0" cy="295275"/>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3</xdr:col>
      <xdr:colOff>0</xdr:colOff>
      <xdr:row>27</xdr:row>
      <xdr:rowOff>0</xdr:rowOff>
    </xdr:from>
    <xdr:to>
      <xdr:col>5</xdr:col>
      <xdr:colOff>0</xdr:colOff>
      <xdr:row>29</xdr:row>
      <xdr:rowOff>9525</xdr:rowOff>
    </xdr:to>
    <xdr:sp>
      <xdr:nvSpPr>
        <xdr:cNvPr id="25" name="正方形/長方形 25"/>
        <xdr:cNvSpPr>
          <a:spLocks/>
        </xdr:cNvSpPr>
      </xdr:nvSpPr>
      <xdr:spPr>
        <a:xfrm>
          <a:off x="838200" y="4591050"/>
          <a:ext cx="800100" cy="314325"/>
        </a:xfrm>
        <a:prstGeom prst="rect">
          <a:avLst/>
        </a:prstGeom>
        <a:solidFill>
          <a:srgbClr val="FFFF99"/>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消化</a:t>
          </a:r>
        </a:p>
      </xdr:txBody>
    </xdr:sp>
    <xdr:clientData/>
  </xdr:twoCellAnchor>
  <xdr:twoCellAnchor>
    <xdr:from>
      <xdr:col>6</xdr:col>
      <xdr:colOff>0</xdr:colOff>
      <xdr:row>27</xdr:row>
      <xdr:rowOff>0</xdr:rowOff>
    </xdr:from>
    <xdr:to>
      <xdr:col>8</xdr:col>
      <xdr:colOff>0</xdr:colOff>
      <xdr:row>29</xdr:row>
      <xdr:rowOff>9525</xdr:rowOff>
    </xdr:to>
    <xdr:sp>
      <xdr:nvSpPr>
        <xdr:cNvPr id="26" name="正方形/長方形 26"/>
        <xdr:cNvSpPr>
          <a:spLocks/>
        </xdr:cNvSpPr>
      </xdr:nvSpPr>
      <xdr:spPr>
        <a:xfrm>
          <a:off x="2038350" y="4591050"/>
          <a:ext cx="800100" cy="314325"/>
        </a:xfrm>
        <a:prstGeom prst="rect">
          <a:avLst/>
        </a:prstGeom>
        <a:solidFill>
          <a:srgbClr val="B7DEE8"/>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脱水</a:t>
          </a:r>
        </a:p>
      </xdr:txBody>
    </xdr:sp>
    <xdr:clientData/>
  </xdr:twoCellAnchor>
  <xdr:twoCellAnchor>
    <xdr:from>
      <xdr:col>9</xdr:col>
      <xdr:colOff>0</xdr:colOff>
      <xdr:row>27</xdr:row>
      <xdr:rowOff>0</xdr:rowOff>
    </xdr:from>
    <xdr:to>
      <xdr:col>11</xdr:col>
      <xdr:colOff>0</xdr:colOff>
      <xdr:row>29</xdr:row>
      <xdr:rowOff>9525</xdr:rowOff>
    </xdr:to>
    <xdr:sp>
      <xdr:nvSpPr>
        <xdr:cNvPr id="27" name="正方形/長方形 27"/>
        <xdr:cNvSpPr>
          <a:spLocks/>
        </xdr:cNvSpPr>
      </xdr:nvSpPr>
      <xdr:spPr>
        <a:xfrm>
          <a:off x="3238500" y="4591050"/>
          <a:ext cx="800100" cy="314325"/>
        </a:xfrm>
        <a:prstGeom prst="rect">
          <a:avLst/>
        </a:prstGeom>
        <a:solidFill>
          <a:srgbClr val="D9D9D9"/>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埋立て</a:t>
          </a:r>
        </a:p>
      </xdr:txBody>
    </xdr:sp>
    <xdr:clientData/>
  </xdr:twoCellAnchor>
  <xdr:twoCellAnchor>
    <xdr:from>
      <xdr:col>3</xdr:col>
      <xdr:colOff>0</xdr:colOff>
      <xdr:row>31</xdr:row>
      <xdr:rowOff>0</xdr:rowOff>
    </xdr:from>
    <xdr:to>
      <xdr:col>5</xdr:col>
      <xdr:colOff>0</xdr:colOff>
      <xdr:row>33</xdr:row>
      <xdr:rowOff>9525</xdr:rowOff>
    </xdr:to>
    <xdr:sp>
      <xdr:nvSpPr>
        <xdr:cNvPr id="28" name="正方形/長方形 28"/>
        <xdr:cNvSpPr>
          <a:spLocks/>
        </xdr:cNvSpPr>
      </xdr:nvSpPr>
      <xdr:spPr>
        <a:xfrm>
          <a:off x="838200" y="5200650"/>
          <a:ext cx="800100" cy="314325"/>
        </a:xfrm>
        <a:prstGeom prst="rect">
          <a:avLst/>
        </a:prstGeom>
        <a:solidFill>
          <a:srgbClr val="CCC1DA"/>
        </a:solidFill>
        <a:ln w="12700" cmpd="sng">
          <a:solidFill>
            <a:srgbClr val="385D8A"/>
          </a:solidFill>
          <a:headEnd type="none"/>
          <a:tailEnd type="none"/>
        </a:ln>
      </xdr:spPr>
      <xdr:txBody>
        <a:bodyPr vertOverflow="clip" wrap="square" anchor="ctr"/>
        <a:p>
          <a:pPr algn="ctr">
            <a:defRPr/>
          </a:pPr>
          <a:r>
            <a:rPr lang="en-US" cap="none" sz="1000" b="0" i="0" u="none" baseline="0">
              <a:solidFill>
                <a:srgbClr val="000000"/>
              </a:solidFill>
              <a:latin typeface="ＭＳ 明朝"/>
              <a:ea typeface="ＭＳ 明朝"/>
              <a:cs typeface="ＭＳ 明朝"/>
            </a:rPr>
            <a:t>ガス供給</a:t>
          </a:r>
        </a:p>
      </xdr:txBody>
    </xdr:sp>
    <xdr:clientData/>
  </xdr:twoCellAnchor>
  <xdr:twoCellAnchor>
    <xdr:from>
      <xdr:col>15</xdr:col>
      <xdr:colOff>0</xdr:colOff>
      <xdr:row>27</xdr:row>
      <xdr:rowOff>0</xdr:rowOff>
    </xdr:from>
    <xdr:to>
      <xdr:col>17</xdr:col>
      <xdr:colOff>0</xdr:colOff>
      <xdr:row>29</xdr:row>
      <xdr:rowOff>9525</xdr:rowOff>
    </xdr:to>
    <xdr:sp>
      <xdr:nvSpPr>
        <xdr:cNvPr id="29" name="正方形/長方形 29"/>
        <xdr:cNvSpPr>
          <a:spLocks/>
        </xdr:cNvSpPr>
      </xdr:nvSpPr>
      <xdr:spPr>
        <a:xfrm>
          <a:off x="5638800" y="4591050"/>
          <a:ext cx="800100" cy="314325"/>
        </a:xfrm>
        <a:prstGeom prst="rect">
          <a:avLst/>
        </a:prstGeom>
        <a:solidFill>
          <a:srgbClr val="FFFF99"/>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消化</a:t>
          </a:r>
        </a:p>
      </xdr:txBody>
    </xdr:sp>
    <xdr:clientData/>
  </xdr:twoCellAnchor>
  <xdr:twoCellAnchor>
    <xdr:from>
      <xdr:col>18</xdr:col>
      <xdr:colOff>0</xdr:colOff>
      <xdr:row>27</xdr:row>
      <xdr:rowOff>0</xdr:rowOff>
    </xdr:from>
    <xdr:to>
      <xdr:col>20</xdr:col>
      <xdr:colOff>0</xdr:colOff>
      <xdr:row>29</xdr:row>
      <xdr:rowOff>9525</xdr:rowOff>
    </xdr:to>
    <xdr:sp>
      <xdr:nvSpPr>
        <xdr:cNvPr id="30" name="正方形/長方形 30"/>
        <xdr:cNvSpPr>
          <a:spLocks/>
        </xdr:cNvSpPr>
      </xdr:nvSpPr>
      <xdr:spPr>
        <a:xfrm>
          <a:off x="6838950" y="4591050"/>
          <a:ext cx="800100" cy="314325"/>
        </a:xfrm>
        <a:prstGeom prst="rect">
          <a:avLst/>
        </a:prstGeom>
        <a:solidFill>
          <a:srgbClr val="B7DEE8"/>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脱水</a:t>
          </a:r>
        </a:p>
      </xdr:txBody>
    </xdr:sp>
    <xdr:clientData/>
  </xdr:twoCellAnchor>
  <xdr:twoCellAnchor>
    <xdr:from>
      <xdr:col>21</xdr:col>
      <xdr:colOff>0</xdr:colOff>
      <xdr:row>27</xdr:row>
      <xdr:rowOff>0</xdr:rowOff>
    </xdr:from>
    <xdr:to>
      <xdr:col>23</xdr:col>
      <xdr:colOff>0</xdr:colOff>
      <xdr:row>29</xdr:row>
      <xdr:rowOff>9525</xdr:rowOff>
    </xdr:to>
    <xdr:sp>
      <xdr:nvSpPr>
        <xdr:cNvPr id="31" name="正方形/長方形 31"/>
        <xdr:cNvSpPr>
          <a:spLocks/>
        </xdr:cNvSpPr>
      </xdr:nvSpPr>
      <xdr:spPr>
        <a:xfrm>
          <a:off x="8039100" y="4591050"/>
          <a:ext cx="800100" cy="314325"/>
        </a:xfrm>
        <a:prstGeom prst="rect">
          <a:avLst/>
        </a:prstGeom>
        <a:solidFill>
          <a:srgbClr val="E6B9B8"/>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焼却</a:t>
          </a:r>
        </a:p>
      </xdr:txBody>
    </xdr:sp>
    <xdr:clientData/>
  </xdr:twoCellAnchor>
  <xdr:twoCellAnchor>
    <xdr:from>
      <xdr:col>24</xdr:col>
      <xdr:colOff>0</xdr:colOff>
      <xdr:row>27</xdr:row>
      <xdr:rowOff>0</xdr:rowOff>
    </xdr:from>
    <xdr:to>
      <xdr:col>26</xdr:col>
      <xdr:colOff>0</xdr:colOff>
      <xdr:row>29</xdr:row>
      <xdr:rowOff>9525</xdr:rowOff>
    </xdr:to>
    <xdr:sp>
      <xdr:nvSpPr>
        <xdr:cNvPr id="32" name="正方形/長方形 32"/>
        <xdr:cNvSpPr>
          <a:spLocks/>
        </xdr:cNvSpPr>
      </xdr:nvSpPr>
      <xdr:spPr>
        <a:xfrm>
          <a:off x="9239250" y="4591050"/>
          <a:ext cx="800100" cy="314325"/>
        </a:xfrm>
        <a:prstGeom prst="rect">
          <a:avLst/>
        </a:prstGeom>
        <a:solidFill>
          <a:srgbClr val="D9D9D9"/>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埋立て</a:t>
          </a:r>
        </a:p>
      </xdr:txBody>
    </xdr:sp>
    <xdr:clientData/>
  </xdr:twoCellAnchor>
  <xdr:twoCellAnchor>
    <xdr:from>
      <xdr:col>15</xdr:col>
      <xdr:colOff>0</xdr:colOff>
      <xdr:row>31</xdr:row>
      <xdr:rowOff>0</xdr:rowOff>
    </xdr:from>
    <xdr:to>
      <xdr:col>17</xdr:col>
      <xdr:colOff>0</xdr:colOff>
      <xdr:row>33</xdr:row>
      <xdr:rowOff>9525</xdr:rowOff>
    </xdr:to>
    <xdr:sp>
      <xdr:nvSpPr>
        <xdr:cNvPr id="33" name="正方形/長方形 33"/>
        <xdr:cNvSpPr>
          <a:spLocks/>
        </xdr:cNvSpPr>
      </xdr:nvSpPr>
      <xdr:spPr>
        <a:xfrm>
          <a:off x="5638800" y="5200650"/>
          <a:ext cx="800100" cy="314325"/>
        </a:xfrm>
        <a:prstGeom prst="rect">
          <a:avLst/>
        </a:prstGeom>
        <a:solidFill>
          <a:srgbClr val="CCC1DA"/>
        </a:solidFill>
        <a:ln w="12700" cmpd="sng">
          <a:solidFill>
            <a:srgbClr val="385D8A"/>
          </a:solidFill>
          <a:headEnd type="none"/>
          <a:tailEnd type="none"/>
        </a:ln>
      </xdr:spPr>
      <xdr:txBody>
        <a:bodyPr vertOverflow="clip" wrap="square" anchor="ctr"/>
        <a:p>
          <a:pPr algn="ctr">
            <a:defRPr/>
          </a:pPr>
          <a:r>
            <a:rPr lang="en-US" cap="none" sz="1000" b="0" i="0" u="none" baseline="0">
              <a:solidFill>
                <a:srgbClr val="000000"/>
              </a:solidFill>
              <a:latin typeface="ＭＳ 明朝"/>
              <a:ea typeface="ＭＳ 明朝"/>
              <a:cs typeface="ＭＳ 明朝"/>
            </a:rPr>
            <a:t>ガス供給</a:t>
          </a:r>
        </a:p>
      </xdr:txBody>
    </xdr:sp>
    <xdr:clientData/>
  </xdr:twoCellAnchor>
  <xdr:twoCellAnchor>
    <xdr:from>
      <xdr:col>5</xdr:col>
      <xdr:colOff>0</xdr:colOff>
      <xdr:row>28</xdr:row>
      <xdr:rowOff>9525</xdr:rowOff>
    </xdr:from>
    <xdr:to>
      <xdr:col>6</xdr:col>
      <xdr:colOff>0</xdr:colOff>
      <xdr:row>28</xdr:row>
      <xdr:rowOff>9525</xdr:rowOff>
    </xdr:to>
    <xdr:sp>
      <xdr:nvSpPr>
        <xdr:cNvPr id="34" name="直線矢印コネクタ 34"/>
        <xdr:cNvSpPr>
          <a:spLocks/>
        </xdr:cNvSpPr>
      </xdr:nvSpPr>
      <xdr:spPr>
        <a:xfrm>
          <a:off x="1638300" y="4752975"/>
          <a:ext cx="400050" cy="0"/>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8</xdr:col>
      <xdr:colOff>0</xdr:colOff>
      <xdr:row>28</xdr:row>
      <xdr:rowOff>9525</xdr:rowOff>
    </xdr:from>
    <xdr:to>
      <xdr:col>9</xdr:col>
      <xdr:colOff>0</xdr:colOff>
      <xdr:row>28</xdr:row>
      <xdr:rowOff>9525</xdr:rowOff>
    </xdr:to>
    <xdr:sp>
      <xdr:nvSpPr>
        <xdr:cNvPr id="35" name="直線矢印コネクタ 35"/>
        <xdr:cNvSpPr>
          <a:spLocks/>
        </xdr:cNvSpPr>
      </xdr:nvSpPr>
      <xdr:spPr>
        <a:xfrm>
          <a:off x="2838450" y="4752975"/>
          <a:ext cx="400050" cy="0"/>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28</xdr:row>
      <xdr:rowOff>0</xdr:rowOff>
    </xdr:from>
    <xdr:to>
      <xdr:col>18</xdr:col>
      <xdr:colOff>0</xdr:colOff>
      <xdr:row>28</xdr:row>
      <xdr:rowOff>0</xdr:rowOff>
    </xdr:to>
    <xdr:sp>
      <xdr:nvSpPr>
        <xdr:cNvPr id="36" name="直線矢印コネクタ 36"/>
        <xdr:cNvSpPr>
          <a:spLocks/>
        </xdr:cNvSpPr>
      </xdr:nvSpPr>
      <xdr:spPr>
        <a:xfrm>
          <a:off x="6438900" y="4743450"/>
          <a:ext cx="400050" cy="0"/>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20</xdr:col>
      <xdr:colOff>0</xdr:colOff>
      <xdr:row>28</xdr:row>
      <xdr:rowOff>0</xdr:rowOff>
    </xdr:from>
    <xdr:to>
      <xdr:col>21</xdr:col>
      <xdr:colOff>0</xdr:colOff>
      <xdr:row>28</xdr:row>
      <xdr:rowOff>0</xdr:rowOff>
    </xdr:to>
    <xdr:sp>
      <xdr:nvSpPr>
        <xdr:cNvPr id="37" name="直線矢印コネクタ 37"/>
        <xdr:cNvSpPr>
          <a:spLocks/>
        </xdr:cNvSpPr>
      </xdr:nvSpPr>
      <xdr:spPr>
        <a:xfrm>
          <a:off x="7639050" y="4743450"/>
          <a:ext cx="400050" cy="0"/>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23</xdr:col>
      <xdr:colOff>0</xdr:colOff>
      <xdr:row>28</xdr:row>
      <xdr:rowOff>0</xdr:rowOff>
    </xdr:from>
    <xdr:to>
      <xdr:col>24</xdr:col>
      <xdr:colOff>0</xdr:colOff>
      <xdr:row>28</xdr:row>
      <xdr:rowOff>0</xdr:rowOff>
    </xdr:to>
    <xdr:sp>
      <xdr:nvSpPr>
        <xdr:cNvPr id="38" name="直線矢印コネクタ 38"/>
        <xdr:cNvSpPr>
          <a:spLocks/>
        </xdr:cNvSpPr>
      </xdr:nvSpPr>
      <xdr:spPr>
        <a:xfrm>
          <a:off x="8839200" y="4743450"/>
          <a:ext cx="400050" cy="0"/>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4</xdr:col>
      <xdr:colOff>0</xdr:colOff>
      <xdr:row>29</xdr:row>
      <xdr:rowOff>9525</xdr:rowOff>
    </xdr:from>
    <xdr:to>
      <xdr:col>4</xdr:col>
      <xdr:colOff>0</xdr:colOff>
      <xdr:row>31</xdr:row>
      <xdr:rowOff>0</xdr:rowOff>
    </xdr:to>
    <xdr:sp>
      <xdr:nvSpPr>
        <xdr:cNvPr id="39" name="直線矢印コネクタ 39"/>
        <xdr:cNvSpPr>
          <a:spLocks/>
        </xdr:cNvSpPr>
      </xdr:nvSpPr>
      <xdr:spPr>
        <a:xfrm>
          <a:off x="1238250" y="4905375"/>
          <a:ext cx="0" cy="295275"/>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16</xdr:col>
      <xdr:colOff>0</xdr:colOff>
      <xdr:row>29</xdr:row>
      <xdr:rowOff>9525</xdr:rowOff>
    </xdr:from>
    <xdr:to>
      <xdr:col>16</xdr:col>
      <xdr:colOff>0</xdr:colOff>
      <xdr:row>31</xdr:row>
      <xdr:rowOff>0</xdr:rowOff>
    </xdr:to>
    <xdr:sp>
      <xdr:nvSpPr>
        <xdr:cNvPr id="40" name="直線矢印コネクタ 40"/>
        <xdr:cNvSpPr>
          <a:spLocks/>
        </xdr:cNvSpPr>
      </xdr:nvSpPr>
      <xdr:spPr>
        <a:xfrm>
          <a:off x="6038850" y="4905375"/>
          <a:ext cx="0" cy="295275"/>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5</xdr:col>
      <xdr:colOff>0</xdr:colOff>
      <xdr:row>43</xdr:row>
      <xdr:rowOff>9525</xdr:rowOff>
    </xdr:to>
    <xdr:sp>
      <xdr:nvSpPr>
        <xdr:cNvPr id="41" name="正方形/長方形 41"/>
        <xdr:cNvSpPr>
          <a:spLocks/>
        </xdr:cNvSpPr>
      </xdr:nvSpPr>
      <xdr:spPr>
        <a:xfrm>
          <a:off x="838200" y="6562725"/>
          <a:ext cx="800100" cy="466725"/>
        </a:xfrm>
        <a:prstGeom prst="rect">
          <a:avLst/>
        </a:prstGeom>
        <a:solidFill>
          <a:srgbClr val="B7DEE8"/>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脱水</a:t>
          </a:r>
        </a:p>
      </xdr:txBody>
    </xdr:sp>
    <xdr:clientData/>
  </xdr:twoCellAnchor>
  <xdr:twoCellAnchor>
    <xdr:from>
      <xdr:col>6</xdr:col>
      <xdr:colOff>0</xdr:colOff>
      <xdr:row>40</xdr:row>
      <xdr:rowOff>0</xdr:rowOff>
    </xdr:from>
    <xdr:to>
      <xdr:col>8</xdr:col>
      <xdr:colOff>0</xdr:colOff>
      <xdr:row>43</xdr:row>
      <xdr:rowOff>9525</xdr:rowOff>
    </xdr:to>
    <xdr:sp>
      <xdr:nvSpPr>
        <xdr:cNvPr id="42" name="正方形/長方形 42"/>
        <xdr:cNvSpPr>
          <a:spLocks/>
        </xdr:cNvSpPr>
      </xdr:nvSpPr>
      <xdr:spPr>
        <a:xfrm>
          <a:off x="2038350" y="6562725"/>
          <a:ext cx="800100" cy="466725"/>
        </a:xfrm>
        <a:prstGeom prst="rect">
          <a:avLst/>
        </a:prstGeom>
        <a:solidFill>
          <a:srgbClr val="FFCCFF"/>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固形</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燃料化</a:t>
          </a:r>
        </a:p>
      </xdr:txBody>
    </xdr:sp>
    <xdr:clientData/>
  </xdr:twoCellAnchor>
  <xdr:twoCellAnchor>
    <xdr:from>
      <xdr:col>6</xdr:col>
      <xdr:colOff>0</xdr:colOff>
      <xdr:row>45</xdr:row>
      <xdr:rowOff>0</xdr:rowOff>
    </xdr:from>
    <xdr:to>
      <xdr:col>8</xdr:col>
      <xdr:colOff>0</xdr:colOff>
      <xdr:row>48</xdr:row>
      <xdr:rowOff>9525</xdr:rowOff>
    </xdr:to>
    <xdr:sp>
      <xdr:nvSpPr>
        <xdr:cNvPr id="43" name="正方形/長方形 43"/>
        <xdr:cNvSpPr>
          <a:spLocks/>
        </xdr:cNvSpPr>
      </xdr:nvSpPr>
      <xdr:spPr>
        <a:xfrm>
          <a:off x="2038350" y="7324725"/>
          <a:ext cx="800100" cy="466725"/>
        </a:xfrm>
        <a:prstGeom prst="rect">
          <a:avLst/>
        </a:prstGeom>
        <a:solidFill>
          <a:srgbClr val="FAC090"/>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売却</a:t>
          </a:r>
        </a:p>
      </xdr:txBody>
    </xdr:sp>
    <xdr:clientData/>
  </xdr:twoCellAnchor>
  <xdr:twoCellAnchor>
    <xdr:from>
      <xdr:col>5</xdr:col>
      <xdr:colOff>0</xdr:colOff>
      <xdr:row>41</xdr:row>
      <xdr:rowOff>85725</xdr:rowOff>
    </xdr:from>
    <xdr:to>
      <xdr:col>6</xdr:col>
      <xdr:colOff>0</xdr:colOff>
      <xdr:row>41</xdr:row>
      <xdr:rowOff>85725</xdr:rowOff>
    </xdr:to>
    <xdr:sp>
      <xdr:nvSpPr>
        <xdr:cNvPr id="44" name="直線矢印コネクタ 44"/>
        <xdr:cNvSpPr>
          <a:spLocks/>
        </xdr:cNvSpPr>
      </xdr:nvSpPr>
      <xdr:spPr>
        <a:xfrm>
          <a:off x="1638300" y="6800850"/>
          <a:ext cx="400050" cy="0"/>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7</xdr:col>
      <xdr:colOff>9525</xdr:colOff>
      <xdr:row>43</xdr:row>
      <xdr:rowOff>9525</xdr:rowOff>
    </xdr:from>
    <xdr:to>
      <xdr:col>7</xdr:col>
      <xdr:colOff>9525</xdr:colOff>
      <xdr:row>45</xdr:row>
      <xdr:rowOff>0</xdr:rowOff>
    </xdr:to>
    <xdr:sp>
      <xdr:nvSpPr>
        <xdr:cNvPr id="45" name="直線矢印コネクタ 45"/>
        <xdr:cNvSpPr>
          <a:spLocks/>
        </xdr:cNvSpPr>
      </xdr:nvSpPr>
      <xdr:spPr>
        <a:xfrm>
          <a:off x="2447925" y="7029450"/>
          <a:ext cx="0" cy="295275"/>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33</xdr:col>
      <xdr:colOff>0</xdr:colOff>
      <xdr:row>40</xdr:row>
      <xdr:rowOff>0</xdr:rowOff>
    </xdr:from>
    <xdr:to>
      <xdr:col>35</xdr:col>
      <xdr:colOff>0</xdr:colOff>
      <xdr:row>43</xdr:row>
      <xdr:rowOff>9525</xdr:rowOff>
    </xdr:to>
    <xdr:sp>
      <xdr:nvSpPr>
        <xdr:cNvPr id="46" name="正方形/長方形 51"/>
        <xdr:cNvSpPr>
          <a:spLocks/>
        </xdr:cNvSpPr>
      </xdr:nvSpPr>
      <xdr:spPr>
        <a:xfrm>
          <a:off x="12839700" y="6562725"/>
          <a:ext cx="800100" cy="466725"/>
        </a:xfrm>
        <a:prstGeom prst="rect">
          <a:avLst/>
        </a:prstGeom>
        <a:solidFill>
          <a:srgbClr val="FFFF99"/>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消化</a:t>
          </a:r>
        </a:p>
      </xdr:txBody>
    </xdr:sp>
    <xdr:clientData/>
  </xdr:twoCellAnchor>
  <xdr:twoCellAnchor>
    <xdr:from>
      <xdr:col>36</xdr:col>
      <xdr:colOff>0</xdr:colOff>
      <xdr:row>40</xdr:row>
      <xdr:rowOff>0</xdr:rowOff>
    </xdr:from>
    <xdr:to>
      <xdr:col>38</xdr:col>
      <xdr:colOff>0</xdr:colOff>
      <xdr:row>43</xdr:row>
      <xdr:rowOff>9525</xdr:rowOff>
    </xdr:to>
    <xdr:sp>
      <xdr:nvSpPr>
        <xdr:cNvPr id="47" name="正方形/長方形 52"/>
        <xdr:cNvSpPr>
          <a:spLocks/>
        </xdr:cNvSpPr>
      </xdr:nvSpPr>
      <xdr:spPr>
        <a:xfrm>
          <a:off x="14039850" y="6562725"/>
          <a:ext cx="800100" cy="466725"/>
        </a:xfrm>
        <a:prstGeom prst="rect">
          <a:avLst/>
        </a:prstGeom>
        <a:solidFill>
          <a:srgbClr val="B7DEE8"/>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脱水</a:t>
          </a:r>
        </a:p>
      </xdr:txBody>
    </xdr:sp>
    <xdr:clientData/>
  </xdr:twoCellAnchor>
  <xdr:twoCellAnchor>
    <xdr:from>
      <xdr:col>39</xdr:col>
      <xdr:colOff>0</xdr:colOff>
      <xdr:row>40</xdr:row>
      <xdr:rowOff>0</xdr:rowOff>
    </xdr:from>
    <xdr:to>
      <xdr:col>41</xdr:col>
      <xdr:colOff>0</xdr:colOff>
      <xdr:row>43</xdr:row>
      <xdr:rowOff>9525</xdr:rowOff>
    </xdr:to>
    <xdr:sp>
      <xdr:nvSpPr>
        <xdr:cNvPr id="48" name="正方形/長方形 53"/>
        <xdr:cNvSpPr>
          <a:spLocks/>
        </xdr:cNvSpPr>
      </xdr:nvSpPr>
      <xdr:spPr>
        <a:xfrm>
          <a:off x="15240000" y="6562725"/>
          <a:ext cx="800100" cy="466725"/>
        </a:xfrm>
        <a:prstGeom prst="rect">
          <a:avLst/>
        </a:prstGeom>
        <a:solidFill>
          <a:srgbClr val="FFCCFF"/>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固形</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燃料化</a:t>
          </a:r>
        </a:p>
      </xdr:txBody>
    </xdr:sp>
    <xdr:clientData/>
  </xdr:twoCellAnchor>
  <xdr:twoCellAnchor>
    <xdr:from>
      <xdr:col>33</xdr:col>
      <xdr:colOff>0</xdr:colOff>
      <xdr:row>45</xdr:row>
      <xdr:rowOff>0</xdr:rowOff>
    </xdr:from>
    <xdr:to>
      <xdr:col>35</xdr:col>
      <xdr:colOff>0</xdr:colOff>
      <xdr:row>48</xdr:row>
      <xdr:rowOff>9525</xdr:rowOff>
    </xdr:to>
    <xdr:sp>
      <xdr:nvSpPr>
        <xdr:cNvPr id="49" name="正方形/長方形 54"/>
        <xdr:cNvSpPr>
          <a:spLocks/>
        </xdr:cNvSpPr>
      </xdr:nvSpPr>
      <xdr:spPr>
        <a:xfrm>
          <a:off x="12839700" y="7324725"/>
          <a:ext cx="800100" cy="466725"/>
        </a:xfrm>
        <a:prstGeom prst="rect">
          <a:avLst/>
        </a:prstGeom>
        <a:solidFill>
          <a:srgbClr val="CCC1DA"/>
        </a:solidFill>
        <a:ln w="12700" cmpd="sng">
          <a:solidFill>
            <a:srgbClr val="385D8A"/>
          </a:solidFill>
          <a:headEnd type="none"/>
          <a:tailEnd type="none"/>
        </a:ln>
      </xdr:spPr>
      <xdr:txBody>
        <a:bodyPr vertOverflow="clip" wrap="square" anchor="ctr"/>
        <a:p>
          <a:pPr algn="ctr">
            <a:defRPr/>
          </a:pPr>
          <a:r>
            <a:rPr lang="en-US" cap="none" sz="1000" b="0" i="0" u="none" baseline="0">
              <a:solidFill>
                <a:srgbClr val="000000"/>
              </a:solidFill>
              <a:latin typeface="ＭＳ 明朝"/>
              <a:ea typeface="ＭＳ 明朝"/>
              <a:cs typeface="ＭＳ 明朝"/>
            </a:rPr>
            <a:t>ガス供給</a:t>
          </a:r>
        </a:p>
      </xdr:txBody>
    </xdr:sp>
    <xdr:clientData/>
  </xdr:twoCellAnchor>
  <xdr:twoCellAnchor>
    <xdr:from>
      <xdr:col>39</xdr:col>
      <xdr:colOff>0</xdr:colOff>
      <xdr:row>45</xdr:row>
      <xdr:rowOff>0</xdr:rowOff>
    </xdr:from>
    <xdr:to>
      <xdr:col>41</xdr:col>
      <xdr:colOff>0</xdr:colOff>
      <xdr:row>48</xdr:row>
      <xdr:rowOff>9525</xdr:rowOff>
    </xdr:to>
    <xdr:sp>
      <xdr:nvSpPr>
        <xdr:cNvPr id="50" name="正方形/長方形 55"/>
        <xdr:cNvSpPr>
          <a:spLocks/>
        </xdr:cNvSpPr>
      </xdr:nvSpPr>
      <xdr:spPr>
        <a:xfrm>
          <a:off x="15240000" y="7324725"/>
          <a:ext cx="800100" cy="466725"/>
        </a:xfrm>
        <a:prstGeom prst="rect">
          <a:avLst/>
        </a:prstGeom>
        <a:solidFill>
          <a:srgbClr val="FAC090"/>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売却</a:t>
          </a:r>
        </a:p>
      </xdr:txBody>
    </xdr:sp>
    <xdr:clientData/>
  </xdr:twoCellAnchor>
  <xdr:twoCellAnchor>
    <xdr:from>
      <xdr:col>35</xdr:col>
      <xdr:colOff>0</xdr:colOff>
      <xdr:row>41</xdr:row>
      <xdr:rowOff>76200</xdr:rowOff>
    </xdr:from>
    <xdr:to>
      <xdr:col>36</xdr:col>
      <xdr:colOff>0</xdr:colOff>
      <xdr:row>41</xdr:row>
      <xdr:rowOff>76200</xdr:rowOff>
    </xdr:to>
    <xdr:sp>
      <xdr:nvSpPr>
        <xdr:cNvPr id="51" name="直線矢印コネクタ 58"/>
        <xdr:cNvSpPr>
          <a:spLocks/>
        </xdr:cNvSpPr>
      </xdr:nvSpPr>
      <xdr:spPr>
        <a:xfrm>
          <a:off x="13639800" y="6791325"/>
          <a:ext cx="400050" cy="0"/>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38</xdr:col>
      <xdr:colOff>0</xdr:colOff>
      <xdr:row>41</xdr:row>
      <xdr:rowOff>85725</xdr:rowOff>
    </xdr:from>
    <xdr:to>
      <xdr:col>39</xdr:col>
      <xdr:colOff>0</xdr:colOff>
      <xdr:row>41</xdr:row>
      <xdr:rowOff>85725</xdr:rowOff>
    </xdr:to>
    <xdr:sp>
      <xdr:nvSpPr>
        <xdr:cNvPr id="52" name="直線矢印コネクタ 59"/>
        <xdr:cNvSpPr>
          <a:spLocks/>
        </xdr:cNvSpPr>
      </xdr:nvSpPr>
      <xdr:spPr>
        <a:xfrm>
          <a:off x="14839950" y="6800850"/>
          <a:ext cx="400050" cy="0"/>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34</xdr:col>
      <xdr:colOff>0</xdr:colOff>
      <xdr:row>43</xdr:row>
      <xdr:rowOff>9525</xdr:rowOff>
    </xdr:from>
    <xdr:to>
      <xdr:col>34</xdr:col>
      <xdr:colOff>0</xdr:colOff>
      <xdr:row>45</xdr:row>
      <xdr:rowOff>0</xdr:rowOff>
    </xdr:to>
    <xdr:sp>
      <xdr:nvSpPr>
        <xdr:cNvPr id="53" name="直線矢印コネクタ 62"/>
        <xdr:cNvSpPr>
          <a:spLocks/>
        </xdr:cNvSpPr>
      </xdr:nvSpPr>
      <xdr:spPr>
        <a:xfrm>
          <a:off x="13239750" y="7029450"/>
          <a:ext cx="0" cy="295275"/>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40</xdr:col>
      <xdr:colOff>0</xdr:colOff>
      <xdr:row>43</xdr:row>
      <xdr:rowOff>9525</xdr:rowOff>
    </xdr:from>
    <xdr:to>
      <xdr:col>40</xdr:col>
      <xdr:colOff>0</xdr:colOff>
      <xdr:row>45</xdr:row>
      <xdr:rowOff>0</xdr:rowOff>
    </xdr:to>
    <xdr:sp>
      <xdr:nvSpPr>
        <xdr:cNvPr id="54" name="直線矢印コネクタ 63"/>
        <xdr:cNvSpPr>
          <a:spLocks/>
        </xdr:cNvSpPr>
      </xdr:nvSpPr>
      <xdr:spPr>
        <a:xfrm>
          <a:off x="15640050" y="7029450"/>
          <a:ext cx="0" cy="295275"/>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22</xdr:col>
      <xdr:colOff>0</xdr:colOff>
      <xdr:row>40</xdr:row>
      <xdr:rowOff>0</xdr:rowOff>
    </xdr:from>
    <xdr:to>
      <xdr:col>24</xdr:col>
      <xdr:colOff>0</xdr:colOff>
      <xdr:row>43</xdr:row>
      <xdr:rowOff>9525</xdr:rowOff>
    </xdr:to>
    <xdr:sp>
      <xdr:nvSpPr>
        <xdr:cNvPr id="55" name="正方形/長方形 64"/>
        <xdr:cNvSpPr>
          <a:spLocks/>
        </xdr:cNvSpPr>
      </xdr:nvSpPr>
      <xdr:spPr>
        <a:xfrm>
          <a:off x="8439150" y="6562725"/>
          <a:ext cx="800100" cy="466725"/>
        </a:xfrm>
        <a:prstGeom prst="rect">
          <a:avLst/>
        </a:prstGeom>
        <a:solidFill>
          <a:srgbClr val="FFFF99"/>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消化</a:t>
          </a:r>
        </a:p>
      </xdr:txBody>
    </xdr:sp>
    <xdr:clientData/>
  </xdr:twoCellAnchor>
  <xdr:twoCellAnchor>
    <xdr:from>
      <xdr:col>25</xdr:col>
      <xdr:colOff>0</xdr:colOff>
      <xdr:row>40</xdr:row>
      <xdr:rowOff>0</xdr:rowOff>
    </xdr:from>
    <xdr:to>
      <xdr:col>27</xdr:col>
      <xdr:colOff>0</xdr:colOff>
      <xdr:row>43</xdr:row>
      <xdr:rowOff>9525</xdr:rowOff>
    </xdr:to>
    <xdr:sp>
      <xdr:nvSpPr>
        <xdr:cNvPr id="56" name="正方形/長方形 65"/>
        <xdr:cNvSpPr>
          <a:spLocks/>
        </xdr:cNvSpPr>
      </xdr:nvSpPr>
      <xdr:spPr>
        <a:xfrm>
          <a:off x="9639300" y="6562725"/>
          <a:ext cx="800100" cy="466725"/>
        </a:xfrm>
        <a:prstGeom prst="rect">
          <a:avLst/>
        </a:prstGeom>
        <a:solidFill>
          <a:srgbClr val="B7DEE8"/>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脱水</a:t>
          </a:r>
        </a:p>
      </xdr:txBody>
    </xdr:sp>
    <xdr:clientData/>
  </xdr:twoCellAnchor>
  <xdr:twoCellAnchor>
    <xdr:from>
      <xdr:col>22</xdr:col>
      <xdr:colOff>0</xdr:colOff>
      <xdr:row>45</xdr:row>
      <xdr:rowOff>0</xdr:rowOff>
    </xdr:from>
    <xdr:to>
      <xdr:col>24</xdr:col>
      <xdr:colOff>0</xdr:colOff>
      <xdr:row>48</xdr:row>
      <xdr:rowOff>9525</xdr:rowOff>
    </xdr:to>
    <xdr:sp>
      <xdr:nvSpPr>
        <xdr:cNvPr id="57" name="正方形/長方形 66"/>
        <xdr:cNvSpPr>
          <a:spLocks/>
        </xdr:cNvSpPr>
      </xdr:nvSpPr>
      <xdr:spPr>
        <a:xfrm>
          <a:off x="8439150" y="7324725"/>
          <a:ext cx="800100" cy="466725"/>
        </a:xfrm>
        <a:prstGeom prst="rect">
          <a:avLst/>
        </a:prstGeom>
        <a:solidFill>
          <a:srgbClr val="C3D69B"/>
        </a:solidFill>
        <a:ln w="12700" cmpd="sng">
          <a:solidFill>
            <a:srgbClr val="385D8A"/>
          </a:solidFill>
          <a:headEnd type="none"/>
          <a:tailEnd type="none"/>
        </a:ln>
      </xdr:spPr>
      <xdr:txBody>
        <a:bodyPr vertOverflow="clip" wrap="square" anchor="ctr"/>
        <a:p>
          <a:pPr algn="ctr">
            <a:defRPr/>
          </a:pPr>
          <a:r>
            <a:rPr lang="en-US" cap="none" sz="1000" b="0" i="0" u="none" baseline="0">
              <a:solidFill>
                <a:srgbClr val="000000"/>
              </a:solidFill>
              <a:latin typeface="ＭＳ 明朝"/>
              <a:ea typeface="ＭＳ 明朝"/>
              <a:cs typeface="ＭＳ 明朝"/>
            </a:rPr>
            <a:t>ガス発電</a:t>
          </a:r>
        </a:p>
      </xdr:txBody>
    </xdr:sp>
    <xdr:clientData/>
  </xdr:twoCellAnchor>
  <xdr:twoCellAnchor>
    <xdr:from>
      <xdr:col>28</xdr:col>
      <xdr:colOff>0</xdr:colOff>
      <xdr:row>40</xdr:row>
      <xdr:rowOff>0</xdr:rowOff>
    </xdr:from>
    <xdr:to>
      <xdr:col>30</xdr:col>
      <xdr:colOff>0</xdr:colOff>
      <xdr:row>43</xdr:row>
      <xdr:rowOff>9525</xdr:rowOff>
    </xdr:to>
    <xdr:sp>
      <xdr:nvSpPr>
        <xdr:cNvPr id="58" name="正方形/長方形 67"/>
        <xdr:cNvSpPr>
          <a:spLocks/>
        </xdr:cNvSpPr>
      </xdr:nvSpPr>
      <xdr:spPr>
        <a:xfrm>
          <a:off x="10839450" y="6562725"/>
          <a:ext cx="800100" cy="466725"/>
        </a:xfrm>
        <a:prstGeom prst="rect">
          <a:avLst/>
        </a:prstGeom>
        <a:solidFill>
          <a:srgbClr val="FFCCFF"/>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固形</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燃料化</a:t>
          </a:r>
        </a:p>
      </xdr:txBody>
    </xdr:sp>
    <xdr:clientData/>
  </xdr:twoCellAnchor>
  <xdr:twoCellAnchor>
    <xdr:from>
      <xdr:col>28</xdr:col>
      <xdr:colOff>0</xdr:colOff>
      <xdr:row>45</xdr:row>
      <xdr:rowOff>0</xdr:rowOff>
    </xdr:from>
    <xdr:to>
      <xdr:col>30</xdr:col>
      <xdr:colOff>0</xdr:colOff>
      <xdr:row>48</xdr:row>
      <xdr:rowOff>9525</xdr:rowOff>
    </xdr:to>
    <xdr:sp>
      <xdr:nvSpPr>
        <xdr:cNvPr id="59" name="正方形/長方形 68"/>
        <xdr:cNvSpPr>
          <a:spLocks/>
        </xdr:cNvSpPr>
      </xdr:nvSpPr>
      <xdr:spPr>
        <a:xfrm>
          <a:off x="10839450" y="7324725"/>
          <a:ext cx="800100" cy="466725"/>
        </a:xfrm>
        <a:prstGeom prst="rect">
          <a:avLst/>
        </a:prstGeom>
        <a:solidFill>
          <a:srgbClr val="FAC090"/>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売却</a:t>
          </a:r>
        </a:p>
      </xdr:txBody>
    </xdr:sp>
    <xdr:clientData/>
  </xdr:twoCellAnchor>
  <xdr:twoCellAnchor>
    <xdr:from>
      <xdr:col>24</xdr:col>
      <xdr:colOff>0</xdr:colOff>
      <xdr:row>41</xdr:row>
      <xdr:rowOff>76200</xdr:rowOff>
    </xdr:from>
    <xdr:to>
      <xdr:col>25</xdr:col>
      <xdr:colOff>0</xdr:colOff>
      <xdr:row>41</xdr:row>
      <xdr:rowOff>76200</xdr:rowOff>
    </xdr:to>
    <xdr:sp>
      <xdr:nvSpPr>
        <xdr:cNvPr id="60" name="直線矢印コネクタ 69"/>
        <xdr:cNvSpPr>
          <a:spLocks/>
        </xdr:cNvSpPr>
      </xdr:nvSpPr>
      <xdr:spPr>
        <a:xfrm>
          <a:off x="9239250" y="6791325"/>
          <a:ext cx="400050" cy="0"/>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27</xdr:col>
      <xdr:colOff>0</xdr:colOff>
      <xdr:row>41</xdr:row>
      <xdr:rowOff>85725</xdr:rowOff>
    </xdr:from>
    <xdr:to>
      <xdr:col>28</xdr:col>
      <xdr:colOff>0</xdr:colOff>
      <xdr:row>41</xdr:row>
      <xdr:rowOff>85725</xdr:rowOff>
    </xdr:to>
    <xdr:sp>
      <xdr:nvSpPr>
        <xdr:cNvPr id="61" name="直線矢印コネクタ 70"/>
        <xdr:cNvSpPr>
          <a:spLocks/>
        </xdr:cNvSpPr>
      </xdr:nvSpPr>
      <xdr:spPr>
        <a:xfrm>
          <a:off x="10439400" y="6800850"/>
          <a:ext cx="400050" cy="0"/>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23</xdr:col>
      <xdr:colOff>9525</xdr:colOff>
      <xdr:row>43</xdr:row>
      <xdr:rowOff>9525</xdr:rowOff>
    </xdr:from>
    <xdr:to>
      <xdr:col>23</xdr:col>
      <xdr:colOff>9525</xdr:colOff>
      <xdr:row>45</xdr:row>
      <xdr:rowOff>0</xdr:rowOff>
    </xdr:to>
    <xdr:sp>
      <xdr:nvSpPr>
        <xdr:cNvPr id="62" name="直線矢印コネクタ 71"/>
        <xdr:cNvSpPr>
          <a:spLocks/>
        </xdr:cNvSpPr>
      </xdr:nvSpPr>
      <xdr:spPr>
        <a:xfrm>
          <a:off x="8848725" y="7029450"/>
          <a:ext cx="0" cy="295275"/>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29</xdr:col>
      <xdr:colOff>0</xdr:colOff>
      <xdr:row>43</xdr:row>
      <xdr:rowOff>9525</xdr:rowOff>
    </xdr:from>
    <xdr:to>
      <xdr:col>29</xdr:col>
      <xdr:colOff>0</xdr:colOff>
      <xdr:row>45</xdr:row>
      <xdr:rowOff>0</xdr:rowOff>
    </xdr:to>
    <xdr:sp>
      <xdr:nvSpPr>
        <xdr:cNvPr id="63" name="直線矢印コネクタ 72"/>
        <xdr:cNvSpPr>
          <a:spLocks/>
        </xdr:cNvSpPr>
      </xdr:nvSpPr>
      <xdr:spPr>
        <a:xfrm>
          <a:off x="11239500" y="7029450"/>
          <a:ext cx="0" cy="295275"/>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11</xdr:col>
      <xdr:colOff>0</xdr:colOff>
      <xdr:row>40</xdr:row>
      <xdr:rowOff>0</xdr:rowOff>
    </xdr:from>
    <xdr:to>
      <xdr:col>13</xdr:col>
      <xdr:colOff>0</xdr:colOff>
      <xdr:row>43</xdr:row>
      <xdr:rowOff>9525</xdr:rowOff>
    </xdr:to>
    <xdr:sp>
      <xdr:nvSpPr>
        <xdr:cNvPr id="64" name="正方形/長方形 91"/>
        <xdr:cNvSpPr>
          <a:spLocks/>
        </xdr:cNvSpPr>
      </xdr:nvSpPr>
      <xdr:spPr>
        <a:xfrm>
          <a:off x="4038600" y="6562725"/>
          <a:ext cx="800100" cy="466725"/>
        </a:xfrm>
        <a:prstGeom prst="rect">
          <a:avLst/>
        </a:prstGeom>
        <a:solidFill>
          <a:srgbClr val="FFFF99"/>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消化</a:t>
          </a:r>
        </a:p>
      </xdr:txBody>
    </xdr:sp>
    <xdr:clientData/>
  </xdr:twoCellAnchor>
  <xdr:twoCellAnchor>
    <xdr:from>
      <xdr:col>14</xdr:col>
      <xdr:colOff>0</xdr:colOff>
      <xdr:row>40</xdr:row>
      <xdr:rowOff>0</xdr:rowOff>
    </xdr:from>
    <xdr:to>
      <xdr:col>16</xdr:col>
      <xdr:colOff>0</xdr:colOff>
      <xdr:row>43</xdr:row>
      <xdr:rowOff>9525</xdr:rowOff>
    </xdr:to>
    <xdr:sp>
      <xdr:nvSpPr>
        <xdr:cNvPr id="65" name="正方形/長方形 92"/>
        <xdr:cNvSpPr>
          <a:spLocks/>
        </xdr:cNvSpPr>
      </xdr:nvSpPr>
      <xdr:spPr>
        <a:xfrm>
          <a:off x="5238750" y="6562725"/>
          <a:ext cx="800100" cy="466725"/>
        </a:xfrm>
        <a:prstGeom prst="rect">
          <a:avLst/>
        </a:prstGeom>
        <a:solidFill>
          <a:srgbClr val="B7DEE8"/>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脱水</a:t>
          </a:r>
        </a:p>
      </xdr:txBody>
    </xdr:sp>
    <xdr:clientData/>
  </xdr:twoCellAnchor>
  <xdr:twoCellAnchor>
    <xdr:from>
      <xdr:col>17</xdr:col>
      <xdr:colOff>0</xdr:colOff>
      <xdr:row>40</xdr:row>
      <xdr:rowOff>0</xdr:rowOff>
    </xdr:from>
    <xdr:to>
      <xdr:col>19</xdr:col>
      <xdr:colOff>0</xdr:colOff>
      <xdr:row>43</xdr:row>
      <xdr:rowOff>9525</xdr:rowOff>
    </xdr:to>
    <xdr:sp>
      <xdr:nvSpPr>
        <xdr:cNvPr id="66" name="正方形/長方形 94"/>
        <xdr:cNvSpPr>
          <a:spLocks/>
        </xdr:cNvSpPr>
      </xdr:nvSpPr>
      <xdr:spPr>
        <a:xfrm>
          <a:off x="6438900" y="6562725"/>
          <a:ext cx="800100" cy="466725"/>
        </a:xfrm>
        <a:prstGeom prst="rect">
          <a:avLst/>
        </a:prstGeom>
        <a:solidFill>
          <a:srgbClr val="FFCCFF"/>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固形</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燃料化</a:t>
          </a:r>
        </a:p>
      </xdr:txBody>
    </xdr:sp>
    <xdr:clientData/>
  </xdr:twoCellAnchor>
  <xdr:twoCellAnchor>
    <xdr:from>
      <xdr:col>17</xdr:col>
      <xdr:colOff>0</xdr:colOff>
      <xdr:row>45</xdr:row>
      <xdr:rowOff>0</xdr:rowOff>
    </xdr:from>
    <xdr:to>
      <xdr:col>19</xdr:col>
      <xdr:colOff>0</xdr:colOff>
      <xdr:row>48</xdr:row>
      <xdr:rowOff>9525</xdr:rowOff>
    </xdr:to>
    <xdr:sp>
      <xdr:nvSpPr>
        <xdr:cNvPr id="67" name="正方形/長方形 95"/>
        <xdr:cNvSpPr>
          <a:spLocks/>
        </xdr:cNvSpPr>
      </xdr:nvSpPr>
      <xdr:spPr>
        <a:xfrm>
          <a:off x="6438900" y="7324725"/>
          <a:ext cx="800100" cy="466725"/>
        </a:xfrm>
        <a:prstGeom prst="rect">
          <a:avLst/>
        </a:prstGeom>
        <a:solidFill>
          <a:srgbClr val="FAC090"/>
        </a:solidFill>
        <a:ln w="12700" cmpd="sng">
          <a:solidFill>
            <a:srgbClr val="385D8A"/>
          </a:solidFill>
          <a:headEnd type="none"/>
          <a:tailEnd type="none"/>
        </a:ln>
      </xdr:spPr>
      <xdr:txBody>
        <a:bodyPr vertOverflow="clip" wrap="square" anchor="ctr"/>
        <a:p>
          <a:pPr algn="ctr">
            <a:defRPr/>
          </a:pPr>
          <a:r>
            <a:rPr lang="en-US" cap="none" sz="1050" b="0" i="0" u="none" baseline="0">
              <a:solidFill>
                <a:srgbClr val="000000"/>
              </a:solidFill>
              <a:latin typeface="ＭＳ 明朝"/>
              <a:ea typeface="ＭＳ 明朝"/>
              <a:cs typeface="ＭＳ 明朝"/>
            </a:rPr>
            <a:t>売却</a:t>
          </a:r>
        </a:p>
      </xdr:txBody>
    </xdr:sp>
    <xdr:clientData/>
  </xdr:twoCellAnchor>
  <xdr:twoCellAnchor>
    <xdr:from>
      <xdr:col>13</xdr:col>
      <xdr:colOff>0</xdr:colOff>
      <xdr:row>41</xdr:row>
      <xdr:rowOff>76200</xdr:rowOff>
    </xdr:from>
    <xdr:to>
      <xdr:col>14</xdr:col>
      <xdr:colOff>0</xdr:colOff>
      <xdr:row>41</xdr:row>
      <xdr:rowOff>76200</xdr:rowOff>
    </xdr:to>
    <xdr:sp>
      <xdr:nvSpPr>
        <xdr:cNvPr id="68" name="直線矢印コネクタ 96"/>
        <xdr:cNvSpPr>
          <a:spLocks/>
        </xdr:cNvSpPr>
      </xdr:nvSpPr>
      <xdr:spPr>
        <a:xfrm>
          <a:off x="4838700" y="6791325"/>
          <a:ext cx="400050" cy="0"/>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16</xdr:col>
      <xdr:colOff>0</xdr:colOff>
      <xdr:row>41</xdr:row>
      <xdr:rowOff>85725</xdr:rowOff>
    </xdr:from>
    <xdr:to>
      <xdr:col>17</xdr:col>
      <xdr:colOff>0</xdr:colOff>
      <xdr:row>41</xdr:row>
      <xdr:rowOff>85725</xdr:rowOff>
    </xdr:to>
    <xdr:sp>
      <xdr:nvSpPr>
        <xdr:cNvPr id="69" name="直線矢印コネクタ 97"/>
        <xdr:cNvSpPr>
          <a:spLocks/>
        </xdr:cNvSpPr>
      </xdr:nvSpPr>
      <xdr:spPr>
        <a:xfrm>
          <a:off x="6038850" y="6800850"/>
          <a:ext cx="400050" cy="0"/>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0</xdr:colOff>
      <xdr:row>43</xdr:row>
      <xdr:rowOff>9525</xdr:rowOff>
    </xdr:from>
    <xdr:to>
      <xdr:col>18</xdr:col>
      <xdr:colOff>0</xdr:colOff>
      <xdr:row>45</xdr:row>
      <xdr:rowOff>0</xdr:rowOff>
    </xdr:to>
    <xdr:sp>
      <xdr:nvSpPr>
        <xdr:cNvPr id="70" name="直線矢印コネクタ 99"/>
        <xdr:cNvSpPr>
          <a:spLocks/>
        </xdr:cNvSpPr>
      </xdr:nvSpPr>
      <xdr:spPr>
        <a:xfrm>
          <a:off x="6838950" y="7029450"/>
          <a:ext cx="0" cy="295275"/>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133350</xdr:colOff>
      <xdr:row>5</xdr:row>
      <xdr:rowOff>19050</xdr:rowOff>
    </xdr:from>
    <xdr:to>
      <xdr:col>9</xdr:col>
      <xdr:colOff>428625</xdr:colOff>
      <xdr:row>5</xdr:row>
      <xdr:rowOff>228600</xdr:rowOff>
    </xdr:to>
    <xdr:pic>
      <xdr:nvPicPr>
        <xdr:cNvPr id="1" name="CheckBox1"/>
        <xdr:cNvPicPr preferRelativeResize="1">
          <a:picLocks noChangeAspect="1"/>
        </xdr:cNvPicPr>
      </xdr:nvPicPr>
      <xdr:blipFill>
        <a:blip r:embed="rId1"/>
        <a:stretch>
          <a:fillRect/>
        </a:stretch>
      </xdr:blipFill>
      <xdr:spPr>
        <a:xfrm>
          <a:off x="4457700" y="1552575"/>
          <a:ext cx="295275" cy="209550"/>
        </a:xfrm>
        <a:prstGeom prst="rect">
          <a:avLst/>
        </a:prstGeom>
        <a:noFill/>
        <a:ln w="9525" cmpd="sng">
          <a:noFill/>
        </a:ln>
      </xdr:spPr>
    </xdr:pic>
    <xdr:clientData/>
  </xdr:twoCellAnchor>
  <xdr:twoCellAnchor editAs="oneCell">
    <xdr:from>
      <xdr:col>14</xdr:col>
      <xdr:colOff>133350</xdr:colOff>
      <xdr:row>5</xdr:row>
      <xdr:rowOff>19050</xdr:rowOff>
    </xdr:from>
    <xdr:to>
      <xdr:col>14</xdr:col>
      <xdr:colOff>428625</xdr:colOff>
      <xdr:row>5</xdr:row>
      <xdr:rowOff>228600</xdr:rowOff>
    </xdr:to>
    <xdr:pic>
      <xdr:nvPicPr>
        <xdr:cNvPr id="2" name="CheckBox2"/>
        <xdr:cNvPicPr preferRelativeResize="1">
          <a:picLocks noChangeAspect="1"/>
        </xdr:cNvPicPr>
      </xdr:nvPicPr>
      <xdr:blipFill>
        <a:blip r:embed="rId1"/>
        <a:stretch>
          <a:fillRect/>
        </a:stretch>
      </xdr:blipFill>
      <xdr:spPr>
        <a:xfrm>
          <a:off x="7258050" y="1552575"/>
          <a:ext cx="295275" cy="209550"/>
        </a:xfrm>
        <a:prstGeom prst="rect">
          <a:avLst/>
        </a:prstGeom>
        <a:noFill/>
        <a:ln w="9525" cmpd="sng">
          <a:noFill/>
        </a:ln>
      </xdr:spPr>
    </xdr:pic>
    <xdr:clientData/>
  </xdr:twoCellAnchor>
  <xdr:twoCellAnchor editAs="oneCell">
    <xdr:from>
      <xdr:col>19</xdr:col>
      <xdr:colOff>133350</xdr:colOff>
      <xdr:row>5</xdr:row>
      <xdr:rowOff>19050</xdr:rowOff>
    </xdr:from>
    <xdr:to>
      <xdr:col>19</xdr:col>
      <xdr:colOff>428625</xdr:colOff>
      <xdr:row>5</xdr:row>
      <xdr:rowOff>228600</xdr:rowOff>
    </xdr:to>
    <xdr:pic>
      <xdr:nvPicPr>
        <xdr:cNvPr id="3" name="CheckBox3"/>
        <xdr:cNvPicPr preferRelativeResize="1">
          <a:picLocks noChangeAspect="1"/>
        </xdr:cNvPicPr>
      </xdr:nvPicPr>
      <xdr:blipFill>
        <a:blip r:embed="rId2"/>
        <a:stretch>
          <a:fillRect/>
        </a:stretch>
      </xdr:blipFill>
      <xdr:spPr>
        <a:xfrm>
          <a:off x="10058400" y="1552575"/>
          <a:ext cx="295275" cy="209550"/>
        </a:xfrm>
        <a:prstGeom prst="rect">
          <a:avLst/>
        </a:prstGeom>
        <a:noFill/>
        <a:ln w="9525" cmpd="sng">
          <a:noFill/>
        </a:ln>
      </xdr:spPr>
    </xdr:pic>
    <xdr:clientData/>
  </xdr:twoCellAnchor>
  <xdr:twoCellAnchor editAs="oneCell">
    <xdr:from>
      <xdr:col>24</xdr:col>
      <xdr:colOff>133350</xdr:colOff>
      <xdr:row>5</xdr:row>
      <xdr:rowOff>19050</xdr:rowOff>
    </xdr:from>
    <xdr:to>
      <xdr:col>24</xdr:col>
      <xdr:colOff>428625</xdr:colOff>
      <xdr:row>5</xdr:row>
      <xdr:rowOff>228600</xdr:rowOff>
    </xdr:to>
    <xdr:pic>
      <xdr:nvPicPr>
        <xdr:cNvPr id="4" name="CheckBox4"/>
        <xdr:cNvPicPr preferRelativeResize="1">
          <a:picLocks noChangeAspect="1"/>
        </xdr:cNvPicPr>
      </xdr:nvPicPr>
      <xdr:blipFill>
        <a:blip r:embed="rId2"/>
        <a:stretch>
          <a:fillRect/>
        </a:stretch>
      </xdr:blipFill>
      <xdr:spPr>
        <a:xfrm>
          <a:off x="12858750" y="1552575"/>
          <a:ext cx="295275" cy="209550"/>
        </a:xfrm>
        <a:prstGeom prst="rect">
          <a:avLst/>
        </a:prstGeom>
        <a:noFill/>
        <a:ln w="9525" cmpd="sng">
          <a:noFill/>
        </a:ln>
      </xdr:spPr>
    </xdr:pic>
    <xdr:clientData/>
  </xdr:twoCellAnchor>
  <xdr:twoCellAnchor editAs="oneCell">
    <xdr:from>
      <xdr:col>29</xdr:col>
      <xdr:colOff>133350</xdr:colOff>
      <xdr:row>5</xdr:row>
      <xdr:rowOff>19050</xdr:rowOff>
    </xdr:from>
    <xdr:to>
      <xdr:col>29</xdr:col>
      <xdr:colOff>428625</xdr:colOff>
      <xdr:row>5</xdr:row>
      <xdr:rowOff>228600</xdr:rowOff>
    </xdr:to>
    <xdr:pic>
      <xdr:nvPicPr>
        <xdr:cNvPr id="5" name="CheckBox5"/>
        <xdr:cNvPicPr preferRelativeResize="1">
          <a:picLocks noChangeAspect="1"/>
        </xdr:cNvPicPr>
      </xdr:nvPicPr>
      <xdr:blipFill>
        <a:blip r:embed="rId2"/>
        <a:stretch>
          <a:fillRect/>
        </a:stretch>
      </xdr:blipFill>
      <xdr:spPr>
        <a:xfrm>
          <a:off x="15659100" y="1552575"/>
          <a:ext cx="295275" cy="209550"/>
        </a:xfrm>
        <a:prstGeom prst="rect">
          <a:avLst/>
        </a:prstGeom>
        <a:noFill/>
        <a:ln w="9525" cmpd="sng">
          <a:noFill/>
        </a:ln>
      </xdr:spPr>
    </xdr:pic>
    <xdr:clientData/>
  </xdr:twoCellAnchor>
  <xdr:twoCellAnchor editAs="oneCell">
    <xdr:from>
      <xdr:col>7</xdr:col>
      <xdr:colOff>28575</xdr:colOff>
      <xdr:row>4</xdr:row>
      <xdr:rowOff>28575</xdr:rowOff>
    </xdr:from>
    <xdr:to>
      <xdr:col>12</xdr:col>
      <xdr:colOff>0</xdr:colOff>
      <xdr:row>4</xdr:row>
      <xdr:rowOff>247650</xdr:rowOff>
    </xdr:to>
    <xdr:pic>
      <xdr:nvPicPr>
        <xdr:cNvPr id="6" name="ComboBox1"/>
        <xdr:cNvPicPr preferRelativeResize="1">
          <a:picLocks noChangeAspect="1"/>
        </xdr:cNvPicPr>
      </xdr:nvPicPr>
      <xdr:blipFill>
        <a:blip r:embed="rId3"/>
        <a:stretch>
          <a:fillRect/>
        </a:stretch>
      </xdr:blipFill>
      <xdr:spPr>
        <a:xfrm>
          <a:off x="3171825" y="1314450"/>
          <a:ext cx="2771775" cy="219075"/>
        </a:xfrm>
        <a:prstGeom prst="rect">
          <a:avLst/>
        </a:prstGeom>
        <a:noFill/>
        <a:ln w="9525" cmpd="sng">
          <a:noFill/>
        </a:ln>
      </xdr:spPr>
    </xdr:pic>
    <xdr:clientData/>
  </xdr:twoCellAnchor>
  <xdr:twoCellAnchor editAs="oneCell">
    <xdr:from>
      <xdr:col>12</xdr:col>
      <xdr:colOff>28575</xdr:colOff>
      <xdr:row>4</xdr:row>
      <xdr:rowOff>28575</xdr:rowOff>
    </xdr:from>
    <xdr:to>
      <xdr:col>17</xdr:col>
      <xdr:colOff>0</xdr:colOff>
      <xdr:row>4</xdr:row>
      <xdr:rowOff>247650</xdr:rowOff>
    </xdr:to>
    <xdr:pic>
      <xdr:nvPicPr>
        <xdr:cNvPr id="7" name="ComboBox2"/>
        <xdr:cNvPicPr preferRelativeResize="1">
          <a:picLocks noChangeAspect="1"/>
        </xdr:cNvPicPr>
      </xdr:nvPicPr>
      <xdr:blipFill>
        <a:blip r:embed="rId4"/>
        <a:stretch>
          <a:fillRect/>
        </a:stretch>
      </xdr:blipFill>
      <xdr:spPr>
        <a:xfrm>
          <a:off x="5972175" y="1314450"/>
          <a:ext cx="2771775" cy="219075"/>
        </a:xfrm>
        <a:prstGeom prst="rect">
          <a:avLst/>
        </a:prstGeom>
        <a:noFill/>
        <a:ln w="9525" cmpd="sng">
          <a:noFill/>
        </a:ln>
      </xdr:spPr>
    </xdr:pic>
    <xdr:clientData/>
  </xdr:twoCellAnchor>
  <xdr:twoCellAnchor editAs="oneCell">
    <xdr:from>
      <xdr:col>17</xdr:col>
      <xdr:colOff>28575</xdr:colOff>
      <xdr:row>4</xdr:row>
      <xdr:rowOff>28575</xdr:rowOff>
    </xdr:from>
    <xdr:to>
      <xdr:col>22</xdr:col>
      <xdr:colOff>0</xdr:colOff>
      <xdr:row>4</xdr:row>
      <xdr:rowOff>247650</xdr:rowOff>
    </xdr:to>
    <xdr:pic>
      <xdr:nvPicPr>
        <xdr:cNvPr id="8" name="ComboBox3"/>
        <xdr:cNvPicPr preferRelativeResize="1">
          <a:picLocks noChangeAspect="1"/>
        </xdr:cNvPicPr>
      </xdr:nvPicPr>
      <xdr:blipFill>
        <a:blip r:embed="rId5"/>
        <a:stretch>
          <a:fillRect/>
        </a:stretch>
      </xdr:blipFill>
      <xdr:spPr>
        <a:xfrm>
          <a:off x="8772525" y="1314450"/>
          <a:ext cx="2771775" cy="219075"/>
        </a:xfrm>
        <a:prstGeom prst="rect">
          <a:avLst/>
        </a:prstGeom>
        <a:noFill/>
        <a:ln w="9525" cmpd="sng">
          <a:noFill/>
        </a:ln>
      </xdr:spPr>
    </xdr:pic>
    <xdr:clientData/>
  </xdr:twoCellAnchor>
  <xdr:twoCellAnchor editAs="oneCell">
    <xdr:from>
      <xdr:col>22</xdr:col>
      <xdr:colOff>28575</xdr:colOff>
      <xdr:row>4</xdr:row>
      <xdr:rowOff>28575</xdr:rowOff>
    </xdr:from>
    <xdr:to>
      <xdr:col>27</xdr:col>
      <xdr:colOff>0</xdr:colOff>
      <xdr:row>4</xdr:row>
      <xdr:rowOff>247650</xdr:rowOff>
    </xdr:to>
    <xdr:pic>
      <xdr:nvPicPr>
        <xdr:cNvPr id="9" name="ComboBox4"/>
        <xdr:cNvPicPr preferRelativeResize="1">
          <a:picLocks noChangeAspect="1"/>
        </xdr:cNvPicPr>
      </xdr:nvPicPr>
      <xdr:blipFill>
        <a:blip r:embed="rId6"/>
        <a:stretch>
          <a:fillRect/>
        </a:stretch>
      </xdr:blipFill>
      <xdr:spPr>
        <a:xfrm>
          <a:off x="11572875" y="1314450"/>
          <a:ext cx="2771775" cy="219075"/>
        </a:xfrm>
        <a:prstGeom prst="rect">
          <a:avLst/>
        </a:prstGeom>
        <a:noFill/>
        <a:ln w="9525" cmpd="sng">
          <a:noFill/>
        </a:ln>
      </xdr:spPr>
    </xdr:pic>
    <xdr:clientData/>
  </xdr:twoCellAnchor>
  <xdr:twoCellAnchor editAs="oneCell">
    <xdr:from>
      <xdr:col>27</xdr:col>
      <xdr:colOff>28575</xdr:colOff>
      <xdr:row>4</xdr:row>
      <xdr:rowOff>28575</xdr:rowOff>
    </xdr:from>
    <xdr:to>
      <xdr:col>31</xdr:col>
      <xdr:colOff>495300</xdr:colOff>
      <xdr:row>4</xdr:row>
      <xdr:rowOff>247650</xdr:rowOff>
    </xdr:to>
    <xdr:pic>
      <xdr:nvPicPr>
        <xdr:cNvPr id="10" name="ComboBox5"/>
        <xdr:cNvPicPr preferRelativeResize="1">
          <a:picLocks noChangeAspect="1"/>
        </xdr:cNvPicPr>
      </xdr:nvPicPr>
      <xdr:blipFill>
        <a:blip r:embed="rId7"/>
        <a:stretch>
          <a:fillRect/>
        </a:stretch>
      </xdr:blipFill>
      <xdr:spPr>
        <a:xfrm>
          <a:off x="14373225" y="1314450"/>
          <a:ext cx="2752725" cy="219075"/>
        </a:xfrm>
        <a:prstGeom prst="rect">
          <a:avLst/>
        </a:prstGeom>
        <a:noFill/>
        <a:ln w="9525" cmpd="sng">
          <a:noFill/>
        </a:ln>
      </xdr:spPr>
    </xdr:pic>
    <xdr:clientData/>
  </xdr:twoCellAnchor>
  <xdr:twoCellAnchor editAs="oneCell">
    <xdr:from>
      <xdr:col>7</xdr:col>
      <xdr:colOff>28575</xdr:colOff>
      <xdr:row>37</xdr:row>
      <xdr:rowOff>28575</xdr:rowOff>
    </xdr:from>
    <xdr:to>
      <xdr:col>11</xdr:col>
      <xdr:colOff>495300</xdr:colOff>
      <xdr:row>37</xdr:row>
      <xdr:rowOff>247650</xdr:rowOff>
    </xdr:to>
    <xdr:pic>
      <xdr:nvPicPr>
        <xdr:cNvPr id="11" name="ComboBox6"/>
        <xdr:cNvPicPr preferRelativeResize="1">
          <a:picLocks noChangeAspect="1"/>
        </xdr:cNvPicPr>
      </xdr:nvPicPr>
      <xdr:blipFill>
        <a:blip r:embed="rId8"/>
        <a:stretch>
          <a:fillRect/>
        </a:stretch>
      </xdr:blipFill>
      <xdr:spPr>
        <a:xfrm>
          <a:off x="3171825" y="8772525"/>
          <a:ext cx="2752725" cy="219075"/>
        </a:xfrm>
        <a:prstGeom prst="rect">
          <a:avLst/>
        </a:prstGeom>
        <a:noFill/>
        <a:ln w="9525" cmpd="sng">
          <a:noFill/>
        </a:ln>
      </xdr:spPr>
    </xdr:pic>
    <xdr:clientData/>
  </xdr:twoCellAnchor>
  <xdr:twoCellAnchor editAs="oneCell">
    <xdr:from>
      <xdr:col>12</xdr:col>
      <xdr:colOff>28575</xdr:colOff>
      <xdr:row>37</xdr:row>
      <xdr:rowOff>28575</xdr:rowOff>
    </xdr:from>
    <xdr:to>
      <xdr:col>16</xdr:col>
      <xdr:colOff>495300</xdr:colOff>
      <xdr:row>37</xdr:row>
      <xdr:rowOff>247650</xdr:rowOff>
    </xdr:to>
    <xdr:pic>
      <xdr:nvPicPr>
        <xdr:cNvPr id="12" name="ComboBox7"/>
        <xdr:cNvPicPr preferRelativeResize="1">
          <a:picLocks noChangeAspect="1"/>
        </xdr:cNvPicPr>
      </xdr:nvPicPr>
      <xdr:blipFill>
        <a:blip r:embed="rId9"/>
        <a:stretch>
          <a:fillRect/>
        </a:stretch>
      </xdr:blipFill>
      <xdr:spPr>
        <a:xfrm>
          <a:off x="5972175" y="8772525"/>
          <a:ext cx="2752725" cy="219075"/>
        </a:xfrm>
        <a:prstGeom prst="rect">
          <a:avLst/>
        </a:prstGeom>
        <a:noFill/>
        <a:ln w="9525" cmpd="sng">
          <a:noFill/>
        </a:ln>
      </xdr:spPr>
    </xdr:pic>
    <xdr:clientData/>
  </xdr:twoCellAnchor>
  <xdr:twoCellAnchor editAs="oneCell">
    <xdr:from>
      <xdr:col>17</xdr:col>
      <xdr:colOff>28575</xdr:colOff>
      <xdr:row>37</xdr:row>
      <xdr:rowOff>28575</xdr:rowOff>
    </xdr:from>
    <xdr:to>
      <xdr:col>21</xdr:col>
      <xdr:colOff>495300</xdr:colOff>
      <xdr:row>37</xdr:row>
      <xdr:rowOff>247650</xdr:rowOff>
    </xdr:to>
    <xdr:pic>
      <xdr:nvPicPr>
        <xdr:cNvPr id="13" name="ComboBox8"/>
        <xdr:cNvPicPr preferRelativeResize="1">
          <a:picLocks noChangeAspect="1"/>
        </xdr:cNvPicPr>
      </xdr:nvPicPr>
      <xdr:blipFill>
        <a:blip r:embed="rId10"/>
        <a:stretch>
          <a:fillRect/>
        </a:stretch>
      </xdr:blipFill>
      <xdr:spPr>
        <a:xfrm>
          <a:off x="8772525" y="8772525"/>
          <a:ext cx="2752725" cy="219075"/>
        </a:xfrm>
        <a:prstGeom prst="rect">
          <a:avLst/>
        </a:prstGeom>
        <a:noFill/>
        <a:ln w="9525" cmpd="sng">
          <a:noFill/>
        </a:ln>
      </xdr:spPr>
    </xdr:pic>
    <xdr:clientData/>
  </xdr:twoCellAnchor>
  <xdr:twoCellAnchor editAs="oneCell">
    <xdr:from>
      <xdr:col>22</xdr:col>
      <xdr:colOff>28575</xdr:colOff>
      <xdr:row>37</xdr:row>
      <xdr:rowOff>28575</xdr:rowOff>
    </xdr:from>
    <xdr:to>
      <xdr:col>26</xdr:col>
      <xdr:colOff>495300</xdr:colOff>
      <xdr:row>37</xdr:row>
      <xdr:rowOff>247650</xdr:rowOff>
    </xdr:to>
    <xdr:pic>
      <xdr:nvPicPr>
        <xdr:cNvPr id="14" name="ComboBox9"/>
        <xdr:cNvPicPr preferRelativeResize="1">
          <a:picLocks noChangeAspect="1"/>
        </xdr:cNvPicPr>
      </xdr:nvPicPr>
      <xdr:blipFill>
        <a:blip r:embed="rId11"/>
        <a:stretch>
          <a:fillRect/>
        </a:stretch>
      </xdr:blipFill>
      <xdr:spPr>
        <a:xfrm>
          <a:off x="11572875" y="8772525"/>
          <a:ext cx="2752725" cy="219075"/>
        </a:xfrm>
        <a:prstGeom prst="rect">
          <a:avLst/>
        </a:prstGeom>
        <a:noFill/>
        <a:ln w="9525" cmpd="sng">
          <a:noFill/>
        </a:ln>
      </xdr:spPr>
    </xdr:pic>
    <xdr:clientData/>
  </xdr:twoCellAnchor>
  <xdr:twoCellAnchor editAs="oneCell">
    <xdr:from>
      <xdr:col>27</xdr:col>
      <xdr:colOff>28575</xdr:colOff>
      <xdr:row>37</xdr:row>
      <xdr:rowOff>28575</xdr:rowOff>
    </xdr:from>
    <xdr:to>
      <xdr:col>31</xdr:col>
      <xdr:colOff>495300</xdr:colOff>
      <xdr:row>37</xdr:row>
      <xdr:rowOff>247650</xdr:rowOff>
    </xdr:to>
    <xdr:pic>
      <xdr:nvPicPr>
        <xdr:cNvPr id="15" name="ComboBox10"/>
        <xdr:cNvPicPr preferRelativeResize="1">
          <a:picLocks noChangeAspect="1"/>
        </xdr:cNvPicPr>
      </xdr:nvPicPr>
      <xdr:blipFill>
        <a:blip r:embed="rId12"/>
        <a:stretch>
          <a:fillRect/>
        </a:stretch>
      </xdr:blipFill>
      <xdr:spPr>
        <a:xfrm>
          <a:off x="14373225" y="8772525"/>
          <a:ext cx="2752725" cy="219075"/>
        </a:xfrm>
        <a:prstGeom prst="rect">
          <a:avLst/>
        </a:prstGeom>
        <a:noFill/>
        <a:ln w="9525" cmpd="sng">
          <a:noFill/>
        </a:ln>
      </xdr:spPr>
    </xdr:pic>
    <xdr:clientData/>
  </xdr:twoCellAnchor>
  <xdr:twoCellAnchor editAs="oneCell">
    <xdr:from>
      <xdr:col>9</xdr:col>
      <xdr:colOff>133350</xdr:colOff>
      <xdr:row>38</xdr:row>
      <xdr:rowOff>19050</xdr:rowOff>
    </xdr:from>
    <xdr:to>
      <xdr:col>9</xdr:col>
      <xdr:colOff>428625</xdr:colOff>
      <xdr:row>38</xdr:row>
      <xdr:rowOff>228600</xdr:rowOff>
    </xdr:to>
    <xdr:pic>
      <xdr:nvPicPr>
        <xdr:cNvPr id="16" name="CheckBox6"/>
        <xdr:cNvPicPr preferRelativeResize="1">
          <a:picLocks noChangeAspect="1"/>
        </xdr:cNvPicPr>
      </xdr:nvPicPr>
      <xdr:blipFill>
        <a:blip r:embed="rId1"/>
        <a:stretch>
          <a:fillRect/>
        </a:stretch>
      </xdr:blipFill>
      <xdr:spPr>
        <a:xfrm>
          <a:off x="4457700" y="9010650"/>
          <a:ext cx="295275" cy="209550"/>
        </a:xfrm>
        <a:prstGeom prst="rect">
          <a:avLst/>
        </a:prstGeom>
        <a:noFill/>
        <a:ln w="9525" cmpd="sng">
          <a:noFill/>
        </a:ln>
      </xdr:spPr>
    </xdr:pic>
    <xdr:clientData/>
  </xdr:twoCellAnchor>
  <xdr:twoCellAnchor editAs="oneCell">
    <xdr:from>
      <xdr:col>14</xdr:col>
      <xdr:colOff>133350</xdr:colOff>
      <xdr:row>38</xdr:row>
      <xdr:rowOff>19050</xdr:rowOff>
    </xdr:from>
    <xdr:to>
      <xdr:col>14</xdr:col>
      <xdr:colOff>428625</xdr:colOff>
      <xdr:row>38</xdr:row>
      <xdr:rowOff>228600</xdr:rowOff>
    </xdr:to>
    <xdr:pic>
      <xdr:nvPicPr>
        <xdr:cNvPr id="17" name="CheckBox7"/>
        <xdr:cNvPicPr preferRelativeResize="1">
          <a:picLocks noChangeAspect="1"/>
        </xdr:cNvPicPr>
      </xdr:nvPicPr>
      <xdr:blipFill>
        <a:blip r:embed="rId1"/>
        <a:stretch>
          <a:fillRect/>
        </a:stretch>
      </xdr:blipFill>
      <xdr:spPr>
        <a:xfrm>
          <a:off x="7258050" y="9010650"/>
          <a:ext cx="295275" cy="209550"/>
        </a:xfrm>
        <a:prstGeom prst="rect">
          <a:avLst/>
        </a:prstGeom>
        <a:noFill/>
        <a:ln w="9525" cmpd="sng">
          <a:noFill/>
        </a:ln>
      </xdr:spPr>
    </xdr:pic>
    <xdr:clientData/>
  </xdr:twoCellAnchor>
  <xdr:twoCellAnchor editAs="oneCell">
    <xdr:from>
      <xdr:col>19</xdr:col>
      <xdr:colOff>133350</xdr:colOff>
      <xdr:row>38</xdr:row>
      <xdr:rowOff>19050</xdr:rowOff>
    </xdr:from>
    <xdr:to>
      <xdr:col>19</xdr:col>
      <xdr:colOff>428625</xdr:colOff>
      <xdr:row>38</xdr:row>
      <xdr:rowOff>228600</xdr:rowOff>
    </xdr:to>
    <xdr:pic>
      <xdr:nvPicPr>
        <xdr:cNvPr id="18" name="CheckBox8"/>
        <xdr:cNvPicPr preferRelativeResize="1">
          <a:picLocks noChangeAspect="1"/>
        </xdr:cNvPicPr>
      </xdr:nvPicPr>
      <xdr:blipFill>
        <a:blip r:embed="rId2"/>
        <a:stretch>
          <a:fillRect/>
        </a:stretch>
      </xdr:blipFill>
      <xdr:spPr>
        <a:xfrm>
          <a:off x="10058400" y="9010650"/>
          <a:ext cx="295275" cy="209550"/>
        </a:xfrm>
        <a:prstGeom prst="rect">
          <a:avLst/>
        </a:prstGeom>
        <a:noFill/>
        <a:ln w="9525" cmpd="sng">
          <a:noFill/>
        </a:ln>
      </xdr:spPr>
    </xdr:pic>
    <xdr:clientData/>
  </xdr:twoCellAnchor>
  <xdr:twoCellAnchor editAs="oneCell">
    <xdr:from>
      <xdr:col>24</xdr:col>
      <xdr:colOff>133350</xdr:colOff>
      <xdr:row>38</xdr:row>
      <xdr:rowOff>19050</xdr:rowOff>
    </xdr:from>
    <xdr:to>
      <xdr:col>24</xdr:col>
      <xdr:colOff>428625</xdr:colOff>
      <xdr:row>38</xdr:row>
      <xdr:rowOff>228600</xdr:rowOff>
    </xdr:to>
    <xdr:pic>
      <xdr:nvPicPr>
        <xdr:cNvPr id="19" name="CheckBox9"/>
        <xdr:cNvPicPr preferRelativeResize="1">
          <a:picLocks noChangeAspect="1"/>
        </xdr:cNvPicPr>
      </xdr:nvPicPr>
      <xdr:blipFill>
        <a:blip r:embed="rId2"/>
        <a:stretch>
          <a:fillRect/>
        </a:stretch>
      </xdr:blipFill>
      <xdr:spPr>
        <a:xfrm>
          <a:off x="12858750" y="9010650"/>
          <a:ext cx="295275" cy="209550"/>
        </a:xfrm>
        <a:prstGeom prst="rect">
          <a:avLst/>
        </a:prstGeom>
        <a:noFill/>
        <a:ln w="9525" cmpd="sng">
          <a:noFill/>
        </a:ln>
      </xdr:spPr>
    </xdr:pic>
    <xdr:clientData/>
  </xdr:twoCellAnchor>
  <xdr:twoCellAnchor editAs="oneCell">
    <xdr:from>
      <xdr:col>29</xdr:col>
      <xdr:colOff>133350</xdr:colOff>
      <xdr:row>38</xdr:row>
      <xdr:rowOff>19050</xdr:rowOff>
    </xdr:from>
    <xdr:to>
      <xdr:col>29</xdr:col>
      <xdr:colOff>428625</xdr:colOff>
      <xdr:row>38</xdr:row>
      <xdr:rowOff>228600</xdr:rowOff>
    </xdr:to>
    <xdr:pic>
      <xdr:nvPicPr>
        <xdr:cNvPr id="20" name="CheckBox10"/>
        <xdr:cNvPicPr preferRelativeResize="1">
          <a:picLocks noChangeAspect="1"/>
        </xdr:cNvPicPr>
      </xdr:nvPicPr>
      <xdr:blipFill>
        <a:blip r:embed="rId2"/>
        <a:stretch>
          <a:fillRect/>
        </a:stretch>
      </xdr:blipFill>
      <xdr:spPr>
        <a:xfrm>
          <a:off x="15659100" y="9010650"/>
          <a:ext cx="295275" cy="209550"/>
        </a:xfrm>
        <a:prstGeom prst="rect">
          <a:avLst/>
        </a:prstGeom>
        <a:noFill/>
        <a:ln w="9525" cmpd="sng">
          <a:noFill/>
        </a:ln>
      </xdr:spPr>
    </xdr:pic>
    <xdr:clientData/>
  </xdr:twoCellAnchor>
  <xdr:twoCellAnchor editAs="oneCell">
    <xdr:from>
      <xdr:col>33</xdr:col>
      <xdr:colOff>28575</xdr:colOff>
      <xdr:row>4</xdr:row>
      <xdr:rowOff>28575</xdr:rowOff>
    </xdr:from>
    <xdr:to>
      <xdr:col>37</xdr:col>
      <xdr:colOff>552450</xdr:colOff>
      <xdr:row>4</xdr:row>
      <xdr:rowOff>247650</xdr:rowOff>
    </xdr:to>
    <xdr:pic>
      <xdr:nvPicPr>
        <xdr:cNvPr id="21" name="ComboBox11"/>
        <xdr:cNvPicPr preferRelativeResize="1">
          <a:picLocks noChangeAspect="1"/>
        </xdr:cNvPicPr>
      </xdr:nvPicPr>
      <xdr:blipFill>
        <a:blip r:embed="rId13"/>
        <a:stretch>
          <a:fillRect/>
        </a:stretch>
      </xdr:blipFill>
      <xdr:spPr>
        <a:xfrm>
          <a:off x="17573625" y="1314450"/>
          <a:ext cx="2771775" cy="219075"/>
        </a:xfrm>
        <a:prstGeom prst="rect">
          <a:avLst/>
        </a:prstGeom>
        <a:noFill/>
        <a:ln w="9525" cmpd="sng">
          <a:noFill/>
        </a:ln>
      </xdr:spPr>
    </xdr:pic>
    <xdr:clientData/>
  </xdr:twoCellAnchor>
  <xdr:twoCellAnchor editAs="oneCell">
    <xdr:from>
      <xdr:col>38</xdr:col>
      <xdr:colOff>28575</xdr:colOff>
      <xdr:row>4</xdr:row>
      <xdr:rowOff>28575</xdr:rowOff>
    </xdr:from>
    <xdr:to>
      <xdr:col>42</xdr:col>
      <xdr:colOff>657225</xdr:colOff>
      <xdr:row>4</xdr:row>
      <xdr:rowOff>247650</xdr:rowOff>
    </xdr:to>
    <xdr:pic>
      <xdr:nvPicPr>
        <xdr:cNvPr id="22" name="ComboBox12"/>
        <xdr:cNvPicPr preferRelativeResize="1">
          <a:picLocks noChangeAspect="1"/>
        </xdr:cNvPicPr>
      </xdr:nvPicPr>
      <xdr:blipFill>
        <a:blip r:embed="rId14"/>
        <a:stretch>
          <a:fillRect/>
        </a:stretch>
      </xdr:blipFill>
      <xdr:spPr>
        <a:xfrm>
          <a:off x="20383500" y="1314450"/>
          <a:ext cx="3333750" cy="219075"/>
        </a:xfrm>
        <a:prstGeom prst="rect">
          <a:avLst/>
        </a:prstGeom>
        <a:noFill/>
        <a:ln w="9525" cmpd="sng">
          <a:noFill/>
        </a:ln>
      </xdr:spPr>
    </xdr:pic>
    <xdr:clientData/>
  </xdr:twoCellAnchor>
  <xdr:twoCellAnchor editAs="oneCell">
    <xdr:from>
      <xdr:col>33</xdr:col>
      <xdr:colOff>28575</xdr:colOff>
      <xdr:row>37</xdr:row>
      <xdr:rowOff>28575</xdr:rowOff>
    </xdr:from>
    <xdr:to>
      <xdr:col>37</xdr:col>
      <xdr:colOff>552450</xdr:colOff>
      <xdr:row>37</xdr:row>
      <xdr:rowOff>247650</xdr:rowOff>
    </xdr:to>
    <xdr:pic>
      <xdr:nvPicPr>
        <xdr:cNvPr id="23" name="ComboBox13"/>
        <xdr:cNvPicPr preferRelativeResize="1">
          <a:picLocks noChangeAspect="1"/>
        </xdr:cNvPicPr>
      </xdr:nvPicPr>
      <xdr:blipFill>
        <a:blip r:embed="rId15"/>
        <a:stretch>
          <a:fillRect/>
        </a:stretch>
      </xdr:blipFill>
      <xdr:spPr>
        <a:xfrm>
          <a:off x="17573625" y="8772525"/>
          <a:ext cx="2771775" cy="219075"/>
        </a:xfrm>
        <a:prstGeom prst="rect">
          <a:avLst/>
        </a:prstGeom>
        <a:noFill/>
        <a:ln w="9525" cmpd="sng">
          <a:noFill/>
        </a:ln>
      </xdr:spPr>
    </xdr:pic>
    <xdr:clientData/>
  </xdr:twoCellAnchor>
  <xdr:twoCellAnchor editAs="oneCell">
    <xdr:from>
      <xdr:col>38</xdr:col>
      <xdr:colOff>28575</xdr:colOff>
      <xdr:row>37</xdr:row>
      <xdr:rowOff>28575</xdr:rowOff>
    </xdr:from>
    <xdr:to>
      <xdr:col>42</xdr:col>
      <xdr:colOff>657225</xdr:colOff>
      <xdr:row>37</xdr:row>
      <xdr:rowOff>247650</xdr:rowOff>
    </xdr:to>
    <xdr:pic>
      <xdr:nvPicPr>
        <xdr:cNvPr id="24" name="ComboBox14"/>
        <xdr:cNvPicPr preferRelativeResize="1">
          <a:picLocks noChangeAspect="1"/>
        </xdr:cNvPicPr>
      </xdr:nvPicPr>
      <xdr:blipFill>
        <a:blip r:embed="rId16"/>
        <a:stretch>
          <a:fillRect/>
        </a:stretch>
      </xdr:blipFill>
      <xdr:spPr>
        <a:xfrm>
          <a:off x="20383500" y="8772525"/>
          <a:ext cx="3333750" cy="219075"/>
        </a:xfrm>
        <a:prstGeom prst="rect">
          <a:avLst/>
        </a:prstGeom>
        <a:noFill/>
        <a:ln w="9525" cmpd="sng">
          <a:noFill/>
        </a:ln>
      </xdr:spPr>
    </xdr:pic>
    <xdr:clientData/>
  </xdr:twoCellAnchor>
  <xdr:twoCellAnchor editAs="oneCell">
    <xdr:from>
      <xdr:col>35</xdr:col>
      <xdr:colOff>133350</xdr:colOff>
      <xdr:row>38</xdr:row>
      <xdr:rowOff>19050</xdr:rowOff>
    </xdr:from>
    <xdr:to>
      <xdr:col>35</xdr:col>
      <xdr:colOff>428625</xdr:colOff>
      <xdr:row>38</xdr:row>
      <xdr:rowOff>228600</xdr:rowOff>
    </xdr:to>
    <xdr:pic>
      <xdr:nvPicPr>
        <xdr:cNvPr id="25" name="CheckBox13"/>
        <xdr:cNvPicPr preferRelativeResize="1">
          <a:picLocks noChangeAspect="1"/>
        </xdr:cNvPicPr>
      </xdr:nvPicPr>
      <xdr:blipFill>
        <a:blip r:embed="rId2"/>
        <a:stretch>
          <a:fillRect/>
        </a:stretch>
      </xdr:blipFill>
      <xdr:spPr>
        <a:xfrm>
          <a:off x="18802350" y="9010650"/>
          <a:ext cx="295275" cy="209550"/>
        </a:xfrm>
        <a:prstGeom prst="rect">
          <a:avLst/>
        </a:prstGeom>
        <a:noFill/>
        <a:ln w="9525" cmpd="sng">
          <a:noFill/>
        </a:ln>
      </xdr:spPr>
    </xdr:pic>
    <xdr:clientData/>
  </xdr:twoCellAnchor>
  <xdr:twoCellAnchor editAs="oneCell">
    <xdr:from>
      <xdr:col>40</xdr:col>
      <xdr:colOff>133350</xdr:colOff>
      <xdr:row>38</xdr:row>
      <xdr:rowOff>19050</xdr:rowOff>
    </xdr:from>
    <xdr:to>
      <xdr:col>40</xdr:col>
      <xdr:colOff>428625</xdr:colOff>
      <xdr:row>38</xdr:row>
      <xdr:rowOff>228600</xdr:rowOff>
    </xdr:to>
    <xdr:pic>
      <xdr:nvPicPr>
        <xdr:cNvPr id="26" name="CheckBox14"/>
        <xdr:cNvPicPr preferRelativeResize="1">
          <a:picLocks noChangeAspect="1"/>
        </xdr:cNvPicPr>
      </xdr:nvPicPr>
      <xdr:blipFill>
        <a:blip r:embed="rId2"/>
        <a:stretch>
          <a:fillRect/>
        </a:stretch>
      </xdr:blipFill>
      <xdr:spPr>
        <a:xfrm>
          <a:off x="21840825" y="9010650"/>
          <a:ext cx="295275" cy="209550"/>
        </a:xfrm>
        <a:prstGeom prst="rect">
          <a:avLst/>
        </a:prstGeom>
        <a:noFill/>
        <a:ln w="9525" cmpd="sng">
          <a:noFill/>
        </a:ln>
      </xdr:spPr>
    </xdr:pic>
    <xdr:clientData/>
  </xdr:twoCellAnchor>
  <xdr:twoCellAnchor editAs="oneCell">
    <xdr:from>
      <xdr:col>35</xdr:col>
      <xdr:colOff>133350</xdr:colOff>
      <xdr:row>5</xdr:row>
      <xdr:rowOff>19050</xdr:rowOff>
    </xdr:from>
    <xdr:to>
      <xdr:col>35</xdr:col>
      <xdr:colOff>428625</xdr:colOff>
      <xdr:row>5</xdr:row>
      <xdr:rowOff>228600</xdr:rowOff>
    </xdr:to>
    <xdr:pic>
      <xdr:nvPicPr>
        <xdr:cNvPr id="27" name="CheckBox11"/>
        <xdr:cNvPicPr preferRelativeResize="1">
          <a:picLocks noChangeAspect="1"/>
        </xdr:cNvPicPr>
      </xdr:nvPicPr>
      <xdr:blipFill>
        <a:blip r:embed="rId2"/>
        <a:stretch>
          <a:fillRect/>
        </a:stretch>
      </xdr:blipFill>
      <xdr:spPr>
        <a:xfrm>
          <a:off x="18802350" y="1552575"/>
          <a:ext cx="295275" cy="209550"/>
        </a:xfrm>
        <a:prstGeom prst="rect">
          <a:avLst/>
        </a:prstGeom>
        <a:noFill/>
        <a:ln w="9525" cmpd="sng">
          <a:noFill/>
        </a:ln>
      </xdr:spPr>
    </xdr:pic>
    <xdr:clientData/>
  </xdr:twoCellAnchor>
  <xdr:twoCellAnchor editAs="oneCell">
    <xdr:from>
      <xdr:col>40</xdr:col>
      <xdr:colOff>133350</xdr:colOff>
      <xdr:row>5</xdr:row>
      <xdr:rowOff>19050</xdr:rowOff>
    </xdr:from>
    <xdr:to>
      <xdr:col>40</xdr:col>
      <xdr:colOff>428625</xdr:colOff>
      <xdr:row>5</xdr:row>
      <xdr:rowOff>228600</xdr:rowOff>
    </xdr:to>
    <xdr:pic>
      <xdr:nvPicPr>
        <xdr:cNvPr id="28" name="CheckBox12"/>
        <xdr:cNvPicPr preferRelativeResize="1">
          <a:picLocks noChangeAspect="1"/>
        </xdr:cNvPicPr>
      </xdr:nvPicPr>
      <xdr:blipFill>
        <a:blip r:embed="rId2"/>
        <a:stretch>
          <a:fillRect/>
        </a:stretch>
      </xdr:blipFill>
      <xdr:spPr>
        <a:xfrm>
          <a:off x="21840825" y="1552575"/>
          <a:ext cx="295275" cy="209550"/>
        </a:xfrm>
        <a:prstGeom prst="rect">
          <a:avLst/>
        </a:prstGeom>
        <a:noFill/>
        <a:ln w="9525" cmpd="sng">
          <a:noFill/>
        </a:ln>
      </xdr:spPr>
    </xdr:pic>
    <xdr:clientData/>
  </xdr:twoCellAnchor>
  <xdr:twoCellAnchor editAs="oneCell">
    <xdr:from>
      <xdr:col>7</xdr:col>
      <xdr:colOff>323850</xdr:colOff>
      <xdr:row>22</xdr:row>
      <xdr:rowOff>200025</xdr:rowOff>
    </xdr:from>
    <xdr:to>
      <xdr:col>9</xdr:col>
      <xdr:colOff>533400</xdr:colOff>
      <xdr:row>22</xdr:row>
      <xdr:rowOff>323850</xdr:rowOff>
    </xdr:to>
    <xdr:pic>
      <xdr:nvPicPr>
        <xdr:cNvPr id="29" name="Label1"/>
        <xdr:cNvPicPr preferRelativeResize="1">
          <a:picLocks noChangeAspect="1"/>
        </xdr:cNvPicPr>
      </xdr:nvPicPr>
      <xdr:blipFill>
        <a:blip r:embed="rId17"/>
        <a:stretch>
          <a:fillRect/>
        </a:stretch>
      </xdr:blipFill>
      <xdr:spPr>
        <a:xfrm>
          <a:off x="3467100" y="5438775"/>
          <a:ext cx="1390650" cy="123825"/>
        </a:xfrm>
        <a:prstGeom prst="rect">
          <a:avLst/>
        </a:prstGeom>
        <a:noFill/>
        <a:ln w="9525" cmpd="sng">
          <a:noFill/>
        </a:ln>
      </xdr:spPr>
    </xdr:pic>
    <xdr:clientData/>
  </xdr:twoCellAnchor>
  <xdr:twoCellAnchor editAs="oneCell">
    <xdr:from>
      <xdr:col>7</xdr:col>
      <xdr:colOff>323850</xdr:colOff>
      <xdr:row>25</xdr:row>
      <xdr:rowOff>200025</xdr:rowOff>
    </xdr:from>
    <xdr:to>
      <xdr:col>9</xdr:col>
      <xdr:colOff>533400</xdr:colOff>
      <xdr:row>25</xdr:row>
      <xdr:rowOff>323850</xdr:rowOff>
    </xdr:to>
    <xdr:pic>
      <xdr:nvPicPr>
        <xdr:cNvPr id="30" name="Label2"/>
        <xdr:cNvPicPr preferRelativeResize="1">
          <a:picLocks noChangeAspect="1"/>
        </xdr:cNvPicPr>
      </xdr:nvPicPr>
      <xdr:blipFill>
        <a:blip r:embed="rId18"/>
        <a:stretch>
          <a:fillRect/>
        </a:stretch>
      </xdr:blipFill>
      <xdr:spPr>
        <a:xfrm>
          <a:off x="3467100" y="6124575"/>
          <a:ext cx="1390650" cy="123825"/>
        </a:xfrm>
        <a:prstGeom prst="rect">
          <a:avLst/>
        </a:prstGeom>
        <a:noFill/>
        <a:ln w="9525" cmpd="sng">
          <a:noFill/>
        </a:ln>
      </xdr:spPr>
    </xdr:pic>
    <xdr:clientData/>
  </xdr:twoCellAnchor>
  <xdr:twoCellAnchor editAs="oneCell">
    <xdr:from>
      <xdr:col>12</xdr:col>
      <xdr:colOff>323850</xdr:colOff>
      <xdr:row>22</xdr:row>
      <xdr:rowOff>200025</xdr:rowOff>
    </xdr:from>
    <xdr:to>
      <xdr:col>14</xdr:col>
      <xdr:colOff>533400</xdr:colOff>
      <xdr:row>22</xdr:row>
      <xdr:rowOff>323850</xdr:rowOff>
    </xdr:to>
    <xdr:pic>
      <xdr:nvPicPr>
        <xdr:cNvPr id="31" name="Label3"/>
        <xdr:cNvPicPr preferRelativeResize="1">
          <a:picLocks noChangeAspect="1"/>
        </xdr:cNvPicPr>
      </xdr:nvPicPr>
      <xdr:blipFill>
        <a:blip r:embed="rId19"/>
        <a:stretch>
          <a:fillRect/>
        </a:stretch>
      </xdr:blipFill>
      <xdr:spPr>
        <a:xfrm>
          <a:off x="6267450" y="5438775"/>
          <a:ext cx="1390650" cy="123825"/>
        </a:xfrm>
        <a:prstGeom prst="rect">
          <a:avLst/>
        </a:prstGeom>
        <a:noFill/>
        <a:ln w="9525" cmpd="sng">
          <a:noFill/>
        </a:ln>
      </xdr:spPr>
    </xdr:pic>
    <xdr:clientData/>
  </xdr:twoCellAnchor>
  <xdr:twoCellAnchor editAs="oneCell">
    <xdr:from>
      <xdr:col>12</xdr:col>
      <xdr:colOff>323850</xdr:colOff>
      <xdr:row>25</xdr:row>
      <xdr:rowOff>200025</xdr:rowOff>
    </xdr:from>
    <xdr:to>
      <xdr:col>14</xdr:col>
      <xdr:colOff>533400</xdr:colOff>
      <xdr:row>25</xdr:row>
      <xdr:rowOff>323850</xdr:rowOff>
    </xdr:to>
    <xdr:pic>
      <xdr:nvPicPr>
        <xdr:cNvPr id="32" name="Label4"/>
        <xdr:cNvPicPr preferRelativeResize="1">
          <a:picLocks noChangeAspect="1"/>
        </xdr:cNvPicPr>
      </xdr:nvPicPr>
      <xdr:blipFill>
        <a:blip r:embed="rId20"/>
        <a:stretch>
          <a:fillRect/>
        </a:stretch>
      </xdr:blipFill>
      <xdr:spPr>
        <a:xfrm>
          <a:off x="6267450" y="6124575"/>
          <a:ext cx="1390650" cy="123825"/>
        </a:xfrm>
        <a:prstGeom prst="rect">
          <a:avLst/>
        </a:prstGeom>
        <a:noFill/>
        <a:ln w="9525" cmpd="sng">
          <a:noFill/>
        </a:ln>
      </xdr:spPr>
    </xdr:pic>
    <xdr:clientData/>
  </xdr:twoCellAnchor>
  <xdr:twoCellAnchor editAs="oneCell">
    <xdr:from>
      <xdr:col>17</xdr:col>
      <xdr:colOff>323850</xdr:colOff>
      <xdr:row>22</xdr:row>
      <xdr:rowOff>200025</xdr:rowOff>
    </xdr:from>
    <xdr:to>
      <xdr:col>19</xdr:col>
      <xdr:colOff>533400</xdr:colOff>
      <xdr:row>22</xdr:row>
      <xdr:rowOff>323850</xdr:rowOff>
    </xdr:to>
    <xdr:pic>
      <xdr:nvPicPr>
        <xdr:cNvPr id="33" name="Label5"/>
        <xdr:cNvPicPr preferRelativeResize="1">
          <a:picLocks noChangeAspect="1"/>
        </xdr:cNvPicPr>
      </xdr:nvPicPr>
      <xdr:blipFill>
        <a:blip r:embed="rId21"/>
        <a:stretch>
          <a:fillRect/>
        </a:stretch>
      </xdr:blipFill>
      <xdr:spPr>
        <a:xfrm>
          <a:off x="9067800" y="5438775"/>
          <a:ext cx="1390650" cy="123825"/>
        </a:xfrm>
        <a:prstGeom prst="rect">
          <a:avLst/>
        </a:prstGeom>
        <a:noFill/>
        <a:ln w="9525" cmpd="sng">
          <a:noFill/>
        </a:ln>
      </xdr:spPr>
    </xdr:pic>
    <xdr:clientData/>
  </xdr:twoCellAnchor>
  <xdr:twoCellAnchor editAs="oneCell">
    <xdr:from>
      <xdr:col>17</xdr:col>
      <xdr:colOff>323850</xdr:colOff>
      <xdr:row>25</xdr:row>
      <xdr:rowOff>200025</xdr:rowOff>
    </xdr:from>
    <xdr:to>
      <xdr:col>19</xdr:col>
      <xdr:colOff>533400</xdr:colOff>
      <xdr:row>25</xdr:row>
      <xdr:rowOff>323850</xdr:rowOff>
    </xdr:to>
    <xdr:pic>
      <xdr:nvPicPr>
        <xdr:cNvPr id="34" name="Label6"/>
        <xdr:cNvPicPr preferRelativeResize="1">
          <a:picLocks noChangeAspect="1"/>
        </xdr:cNvPicPr>
      </xdr:nvPicPr>
      <xdr:blipFill>
        <a:blip r:embed="rId22"/>
        <a:stretch>
          <a:fillRect/>
        </a:stretch>
      </xdr:blipFill>
      <xdr:spPr>
        <a:xfrm>
          <a:off x="9067800" y="6124575"/>
          <a:ext cx="1390650" cy="123825"/>
        </a:xfrm>
        <a:prstGeom prst="rect">
          <a:avLst/>
        </a:prstGeom>
        <a:noFill/>
        <a:ln w="9525" cmpd="sng">
          <a:noFill/>
        </a:ln>
      </xdr:spPr>
    </xdr:pic>
    <xdr:clientData/>
  </xdr:twoCellAnchor>
  <xdr:twoCellAnchor editAs="oneCell">
    <xdr:from>
      <xdr:col>22</xdr:col>
      <xdr:colOff>323850</xdr:colOff>
      <xdr:row>22</xdr:row>
      <xdr:rowOff>200025</xdr:rowOff>
    </xdr:from>
    <xdr:to>
      <xdr:col>24</xdr:col>
      <xdr:colOff>533400</xdr:colOff>
      <xdr:row>22</xdr:row>
      <xdr:rowOff>323850</xdr:rowOff>
    </xdr:to>
    <xdr:pic>
      <xdr:nvPicPr>
        <xdr:cNvPr id="35" name="Label7"/>
        <xdr:cNvPicPr preferRelativeResize="1">
          <a:picLocks noChangeAspect="1"/>
        </xdr:cNvPicPr>
      </xdr:nvPicPr>
      <xdr:blipFill>
        <a:blip r:embed="rId23"/>
        <a:stretch>
          <a:fillRect/>
        </a:stretch>
      </xdr:blipFill>
      <xdr:spPr>
        <a:xfrm>
          <a:off x="11868150" y="5438775"/>
          <a:ext cx="1390650" cy="123825"/>
        </a:xfrm>
        <a:prstGeom prst="rect">
          <a:avLst/>
        </a:prstGeom>
        <a:noFill/>
        <a:ln w="9525" cmpd="sng">
          <a:noFill/>
        </a:ln>
      </xdr:spPr>
    </xdr:pic>
    <xdr:clientData/>
  </xdr:twoCellAnchor>
  <xdr:twoCellAnchor editAs="oneCell">
    <xdr:from>
      <xdr:col>22</xdr:col>
      <xdr:colOff>323850</xdr:colOff>
      <xdr:row>25</xdr:row>
      <xdr:rowOff>200025</xdr:rowOff>
    </xdr:from>
    <xdr:to>
      <xdr:col>24</xdr:col>
      <xdr:colOff>533400</xdr:colOff>
      <xdr:row>25</xdr:row>
      <xdr:rowOff>323850</xdr:rowOff>
    </xdr:to>
    <xdr:pic>
      <xdr:nvPicPr>
        <xdr:cNvPr id="36" name="Label8"/>
        <xdr:cNvPicPr preferRelativeResize="1">
          <a:picLocks noChangeAspect="1"/>
        </xdr:cNvPicPr>
      </xdr:nvPicPr>
      <xdr:blipFill>
        <a:blip r:embed="rId24"/>
        <a:stretch>
          <a:fillRect/>
        </a:stretch>
      </xdr:blipFill>
      <xdr:spPr>
        <a:xfrm>
          <a:off x="11868150" y="6124575"/>
          <a:ext cx="1390650" cy="123825"/>
        </a:xfrm>
        <a:prstGeom prst="rect">
          <a:avLst/>
        </a:prstGeom>
        <a:noFill/>
        <a:ln w="9525" cmpd="sng">
          <a:noFill/>
        </a:ln>
      </xdr:spPr>
    </xdr:pic>
    <xdr:clientData/>
  </xdr:twoCellAnchor>
  <xdr:twoCellAnchor editAs="oneCell">
    <xdr:from>
      <xdr:col>27</xdr:col>
      <xdr:colOff>323850</xdr:colOff>
      <xdr:row>22</xdr:row>
      <xdr:rowOff>200025</xdr:rowOff>
    </xdr:from>
    <xdr:to>
      <xdr:col>29</xdr:col>
      <xdr:colOff>533400</xdr:colOff>
      <xdr:row>22</xdr:row>
      <xdr:rowOff>323850</xdr:rowOff>
    </xdr:to>
    <xdr:pic>
      <xdr:nvPicPr>
        <xdr:cNvPr id="37" name="Label9"/>
        <xdr:cNvPicPr preferRelativeResize="1">
          <a:picLocks noChangeAspect="1"/>
        </xdr:cNvPicPr>
      </xdr:nvPicPr>
      <xdr:blipFill>
        <a:blip r:embed="rId25"/>
        <a:stretch>
          <a:fillRect/>
        </a:stretch>
      </xdr:blipFill>
      <xdr:spPr>
        <a:xfrm>
          <a:off x="14668500" y="5438775"/>
          <a:ext cx="1390650" cy="123825"/>
        </a:xfrm>
        <a:prstGeom prst="rect">
          <a:avLst/>
        </a:prstGeom>
        <a:noFill/>
        <a:ln w="9525" cmpd="sng">
          <a:noFill/>
        </a:ln>
      </xdr:spPr>
    </xdr:pic>
    <xdr:clientData/>
  </xdr:twoCellAnchor>
  <xdr:twoCellAnchor editAs="oneCell">
    <xdr:from>
      <xdr:col>27</xdr:col>
      <xdr:colOff>323850</xdr:colOff>
      <xdr:row>25</xdr:row>
      <xdr:rowOff>200025</xdr:rowOff>
    </xdr:from>
    <xdr:to>
      <xdr:col>29</xdr:col>
      <xdr:colOff>533400</xdr:colOff>
      <xdr:row>25</xdr:row>
      <xdr:rowOff>323850</xdr:rowOff>
    </xdr:to>
    <xdr:pic>
      <xdr:nvPicPr>
        <xdr:cNvPr id="38" name="Label10"/>
        <xdr:cNvPicPr preferRelativeResize="1">
          <a:picLocks noChangeAspect="1"/>
        </xdr:cNvPicPr>
      </xdr:nvPicPr>
      <xdr:blipFill>
        <a:blip r:embed="rId26"/>
        <a:stretch>
          <a:fillRect/>
        </a:stretch>
      </xdr:blipFill>
      <xdr:spPr>
        <a:xfrm>
          <a:off x="14668500" y="6124575"/>
          <a:ext cx="1390650" cy="123825"/>
        </a:xfrm>
        <a:prstGeom prst="rect">
          <a:avLst/>
        </a:prstGeom>
        <a:noFill/>
        <a:ln w="9525" cmpd="sng">
          <a:noFill/>
        </a:ln>
      </xdr:spPr>
    </xdr:pic>
    <xdr:clientData/>
  </xdr:twoCellAnchor>
  <xdr:twoCellAnchor editAs="oneCell">
    <xdr:from>
      <xdr:col>33</xdr:col>
      <xdr:colOff>323850</xdr:colOff>
      <xdr:row>22</xdr:row>
      <xdr:rowOff>200025</xdr:rowOff>
    </xdr:from>
    <xdr:to>
      <xdr:col>36</xdr:col>
      <xdr:colOff>9525</xdr:colOff>
      <xdr:row>22</xdr:row>
      <xdr:rowOff>323850</xdr:rowOff>
    </xdr:to>
    <xdr:pic>
      <xdr:nvPicPr>
        <xdr:cNvPr id="39" name="Label11"/>
        <xdr:cNvPicPr preferRelativeResize="1">
          <a:picLocks noChangeAspect="1"/>
        </xdr:cNvPicPr>
      </xdr:nvPicPr>
      <xdr:blipFill>
        <a:blip r:embed="rId27"/>
        <a:stretch>
          <a:fillRect/>
        </a:stretch>
      </xdr:blipFill>
      <xdr:spPr>
        <a:xfrm>
          <a:off x="17868900" y="5438775"/>
          <a:ext cx="1371600" cy="123825"/>
        </a:xfrm>
        <a:prstGeom prst="rect">
          <a:avLst/>
        </a:prstGeom>
        <a:noFill/>
        <a:ln w="9525" cmpd="sng">
          <a:noFill/>
        </a:ln>
      </xdr:spPr>
    </xdr:pic>
    <xdr:clientData/>
  </xdr:twoCellAnchor>
  <xdr:twoCellAnchor editAs="oneCell">
    <xdr:from>
      <xdr:col>33</xdr:col>
      <xdr:colOff>323850</xdr:colOff>
      <xdr:row>25</xdr:row>
      <xdr:rowOff>200025</xdr:rowOff>
    </xdr:from>
    <xdr:to>
      <xdr:col>36</xdr:col>
      <xdr:colOff>9525</xdr:colOff>
      <xdr:row>25</xdr:row>
      <xdr:rowOff>323850</xdr:rowOff>
    </xdr:to>
    <xdr:pic>
      <xdr:nvPicPr>
        <xdr:cNvPr id="40" name="Label12"/>
        <xdr:cNvPicPr preferRelativeResize="1">
          <a:picLocks noChangeAspect="1"/>
        </xdr:cNvPicPr>
      </xdr:nvPicPr>
      <xdr:blipFill>
        <a:blip r:embed="rId28"/>
        <a:stretch>
          <a:fillRect/>
        </a:stretch>
      </xdr:blipFill>
      <xdr:spPr>
        <a:xfrm>
          <a:off x="17868900" y="6124575"/>
          <a:ext cx="1371600" cy="123825"/>
        </a:xfrm>
        <a:prstGeom prst="rect">
          <a:avLst/>
        </a:prstGeom>
        <a:noFill/>
        <a:ln w="9525" cmpd="sng">
          <a:noFill/>
        </a:ln>
      </xdr:spPr>
    </xdr:pic>
    <xdr:clientData/>
  </xdr:twoCellAnchor>
  <xdr:twoCellAnchor editAs="oneCell">
    <xdr:from>
      <xdr:col>38</xdr:col>
      <xdr:colOff>323850</xdr:colOff>
      <xdr:row>22</xdr:row>
      <xdr:rowOff>200025</xdr:rowOff>
    </xdr:from>
    <xdr:to>
      <xdr:col>40</xdr:col>
      <xdr:colOff>361950</xdr:colOff>
      <xdr:row>22</xdr:row>
      <xdr:rowOff>323850</xdr:rowOff>
    </xdr:to>
    <xdr:pic>
      <xdr:nvPicPr>
        <xdr:cNvPr id="41" name="Label13"/>
        <xdr:cNvPicPr preferRelativeResize="1">
          <a:picLocks noChangeAspect="1"/>
        </xdr:cNvPicPr>
      </xdr:nvPicPr>
      <xdr:blipFill>
        <a:blip r:embed="rId29"/>
        <a:stretch>
          <a:fillRect/>
        </a:stretch>
      </xdr:blipFill>
      <xdr:spPr>
        <a:xfrm>
          <a:off x="20678775" y="5438775"/>
          <a:ext cx="1390650" cy="123825"/>
        </a:xfrm>
        <a:prstGeom prst="rect">
          <a:avLst/>
        </a:prstGeom>
        <a:noFill/>
        <a:ln w="9525" cmpd="sng">
          <a:noFill/>
        </a:ln>
      </xdr:spPr>
    </xdr:pic>
    <xdr:clientData/>
  </xdr:twoCellAnchor>
  <xdr:twoCellAnchor editAs="oneCell">
    <xdr:from>
      <xdr:col>38</xdr:col>
      <xdr:colOff>323850</xdr:colOff>
      <xdr:row>25</xdr:row>
      <xdr:rowOff>200025</xdr:rowOff>
    </xdr:from>
    <xdr:to>
      <xdr:col>40</xdr:col>
      <xdr:colOff>361950</xdr:colOff>
      <xdr:row>25</xdr:row>
      <xdr:rowOff>323850</xdr:rowOff>
    </xdr:to>
    <xdr:pic>
      <xdr:nvPicPr>
        <xdr:cNvPr id="42" name="Label14"/>
        <xdr:cNvPicPr preferRelativeResize="1">
          <a:picLocks noChangeAspect="1"/>
        </xdr:cNvPicPr>
      </xdr:nvPicPr>
      <xdr:blipFill>
        <a:blip r:embed="rId30"/>
        <a:stretch>
          <a:fillRect/>
        </a:stretch>
      </xdr:blipFill>
      <xdr:spPr>
        <a:xfrm>
          <a:off x="20678775" y="6124575"/>
          <a:ext cx="1390650" cy="123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31</xdr:col>
      <xdr:colOff>0</xdr:colOff>
      <xdr:row>2</xdr:row>
      <xdr:rowOff>152400</xdr:rowOff>
    </xdr:from>
    <xdr:to>
      <xdr:col>33</xdr:col>
      <xdr:colOff>142875</xdr:colOff>
      <xdr:row>3</xdr:row>
      <xdr:rowOff>257175</xdr:rowOff>
    </xdr:to>
    <xdr:pic>
      <xdr:nvPicPr>
        <xdr:cNvPr id="1" name="GraphButton"/>
        <xdr:cNvPicPr preferRelativeResize="1">
          <a:picLocks noChangeAspect="1"/>
        </xdr:cNvPicPr>
      </xdr:nvPicPr>
      <xdr:blipFill>
        <a:blip r:embed="rId1"/>
        <a:stretch>
          <a:fillRect/>
        </a:stretch>
      </xdr:blipFill>
      <xdr:spPr>
        <a:xfrm>
          <a:off x="11458575" y="504825"/>
          <a:ext cx="942975" cy="276225"/>
        </a:xfrm>
        <a:prstGeom prst="rect">
          <a:avLst/>
        </a:prstGeom>
        <a:solidFill>
          <a:srgbClr val="FFFFFF"/>
        </a:solidFill>
        <a:ln w="1" cmpd="sng">
          <a:noFill/>
        </a:ln>
      </xdr:spPr>
    </xdr:pic>
    <xdr:clientData/>
  </xdr:twoCellAnchor>
  <xdr:twoCellAnchor>
    <xdr:from>
      <xdr:col>31</xdr:col>
      <xdr:colOff>85725</xdr:colOff>
      <xdr:row>4</xdr:row>
      <xdr:rowOff>152400</xdr:rowOff>
    </xdr:from>
    <xdr:to>
      <xdr:col>49</xdr:col>
      <xdr:colOff>85725</xdr:colOff>
      <xdr:row>26</xdr:row>
      <xdr:rowOff>104775</xdr:rowOff>
    </xdr:to>
    <xdr:graphicFrame>
      <xdr:nvGraphicFramePr>
        <xdr:cNvPr id="2" name="CostGraph"/>
        <xdr:cNvGraphicFramePr/>
      </xdr:nvGraphicFramePr>
      <xdr:xfrm>
        <a:off x="11544300" y="1028700"/>
        <a:ext cx="7200900" cy="44386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xdr:colOff>
      <xdr:row>5</xdr:row>
      <xdr:rowOff>19050</xdr:rowOff>
    </xdr:from>
    <xdr:to>
      <xdr:col>12</xdr:col>
      <xdr:colOff>428625</xdr:colOff>
      <xdr:row>5</xdr:row>
      <xdr:rowOff>257175</xdr:rowOff>
    </xdr:to>
    <xdr:pic>
      <xdr:nvPicPr>
        <xdr:cNvPr id="1" name="ComboBox1"/>
        <xdr:cNvPicPr preferRelativeResize="1">
          <a:picLocks noChangeAspect="1"/>
        </xdr:cNvPicPr>
      </xdr:nvPicPr>
      <xdr:blipFill>
        <a:blip r:embed="rId1"/>
        <a:stretch>
          <a:fillRect/>
        </a:stretch>
      </xdr:blipFill>
      <xdr:spPr>
        <a:xfrm>
          <a:off x="2676525" y="1304925"/>
          <a:ext cx="2638425" cy="238125"/>
        </a:xfrm>
        <a:prstGeom prst="rect">
          <a:avLst/>
        </a:prstGeom>
        <a:noFill/>
        <a:ln w="9525" cmpd="sng">
          <a:noFill/>
        </a:ln>
      </xdr:spPr>
    </xdr:pic>
    <xdr:clientData/>
  </xdr:twoCellAnchor>
  <xdr:twoCellAnchor editAs="oneCell">
    <xdr:from>
      <xdr:col>13</xdr:col>
      <xdr:colOff>19050</xdr:colOff>
      <xdr:row>5</xdr:row>
      <xdr:rowOff>19050</xdr:rowOff>
    </xdr:from>
    <xdr:to>
      <xdr:col>18</xdr:col>
      <xdr:colOff>419100</xdr:colOff>
      <xdr:row>5</xdr:row>
      <xdr:rowOff>257175</xdr:rowOff>
    </xdr:to>
    <xdr:pic>
      <xdr:nvPicPr>
        <xdr:cNvPr id="2" name="ComboBox2"/>
        <xdr:cNvPicPr preferRelativeResize="1">
          <a:picLocks noChangeAspect="1"/>
        </xdr:cNvPicPr>
      </xdr:nvPicPr>
      <xdr:blipFill>
        <a:blip r:embed="rId2"/>
        <a:stretch>
          <a:fillRect/>
        </a:stretch>
      </xdr:blipFill>
      <xdr:spPr>
        <a:xfrm>
          <a:off x="5353050" y="1304925"/>
          <a:ext cx="2638425" cy="238125"/>
        </a:xfrm>
        <a:prstGeom prst="rect">
          <a:avLst/>
        </a:prstGeom>
        <a:noFill/>
        <a:ln w="9525" cmpd="sng">
          <a:noFill/>
        </a:ln>
      </xdr:spPr>
    </xdr:pic>
    <xdr:clientData/>
  </xdr:twoCellAnchor>
  <xdr:twoCellAnchor editAs="oneCell">
    <xdr:from>
      <xdr:col>19</xdr:col>
      <xdr:colOff>19050</xdr:colOff>
      <xdr:row>5</xdr:row>
      <xdr:rowOff>19050</xdr:rowOff>
    </xdr:from>
    <xdr:to>
      <xdr:col>24</xdr:col>
      <xdr:colOff>419100</xdr:colOff>
      <xdr:row>5</xdr:row>
      <xdr:rowOff>257175</xdr:rowOff>
    </xdr:to>
    <xdr:pic>
      <xdr:nvPicPr>
        <xdr:cNvPr id="3" name="ComboBox3"/>
        <xdr:cNvPicPr preferRelativeResize="1">
          <a:picLocks noChangeAspect="1"/>
        </xdr:cNvPicPr>
      </xdr:nvPicPr>
      <xdr:blipFill>
        <a:blip r:embed="rId3"/>
        <a:stretch>
          <a:fillRect/>
        </a:stretch>
      </xdr:blipFill>
      <xdr:spPr>
        <a:xfrm>
          <a:off x="8039100" y="1304925"/>
          <a:ext cx="2638425" cy="238125"/>
        </a:xfrm>
        <a:prstGeom prst="rect">
          <a:avLst/>
        </a:prstGeom>
        <a:noFill/>
        <a:ln w="9525" cmpd="sng">
          <a:noFill/>
        </a:ln>
      </xdr:spPr>
    </xdr:pic>
    <xdr:clientData/>
  </xdr:twoCellAnchor>
  <xdr:twoCellAnchor editAs="oneCell">
    <xdr:from>
      <xdr:col>25</xdr:col>
      <xdr:colOff>19050</xdr:colOff>
      <xdr:row>5</xdr:row>
      <xdr:rowOff>19050</xdr:rowOff>
    </xdr:from>
    <xdr:to>
      <xdr:col>30</xdr:col>
      <xdr:colOff>419100</xdr:colOff>
      <xdr:row>5</xdr:row>
      <xdr:rowOff>257175</xdr:rowOff>
    </xdr:to>
    <xdr:pic>
      <xdr:nvPicPr>
        <xdr:cNvPr id="4" name="ComboBox4"/>
        <xdr:cNvPicPr preferRelativeResize="1">
          <a:picLocks noChangeAspect="1"/>
        </xdr:cNvPicPr>
      </xdr:nvPicPr>
      <xdr:blipFill>
        <a:blip r:embed="rId4"/>
        <a:stretch>
          <a:fillRect/>
        </a:stretch>
      </xdr:blipFill>
      <xdr:spPr>
        <a:xfrm>
          <a:off x="10725150" y="1304925"/>
          <a:ext cx="2638425" cy="238125"/>
        </a:xfrm>
        <a:prstGeom prst="rect">
          <a:avLst/>
        </a:prstGeom>
        <a:noFill/>
        <a:ln w="9525" cmpd="sng">
          <a:noFill/>
        </a:ln>
      </xdr:spPr>
    </xdr:pic>
    <xdr:clientData/>
  </xdr:twoCellAnchor>
  <xdr:twoCellAnchor editAs="oneCell">
    <xdr:from>
      <xdr:col>31</xdr:col>
      <xdr:colOff>19050</xdr:colOff>
      <xdr:row>5</xdr:row>
      <xdr:rowOff>19050</xdr:rowOff>
    </xdr:from>
    <xdr:to>
      <xdr:col>36</xdr:col>
      <xdr:colOff>419100</xdr:colOff>
      <xdr:row>5</xdr:row>
      <xdr:rowOff>257175</xdr:rowOff>
    </xdr:to>
    <xdr:pic>
      <xdr:nvPicPr>
        <xdr:cNvPr id="5" name="ComboBox5"/>
        <xdr:cNvPicPr preferRelativeResize="1">
          <a:picLocks noChangeAspect="1"/>
        </xdr:cNvPicPr>
      </xdr:nvPicPr>
      <xdr:blipFill>
        <a:blip r:embed="rId5"/>
        <a:stretch>
          <a:fillRect/>
        </a:stretch>
      </xdr:blipFill>
      <xdr:spPr>
        <a:xfrm>
          <a:off x="13411200" y="1304925"/>
          <a:ext cx="2638425" cy="238125"/>
        </a:xfrm>
        <a:prstGeom prst="rect">
          <a:avLst/>
        </a:prstGeom>
        <a:noFill/>
        <a:ln w="9525" cmpd="sng">
          <a:noFill/>
        </a:ln>
      </xdr:spPr>
    </xdr:pic>
    <xdr:clientData/>
  </xdr:twoCellAnchor>
  <xdr:twoCellAnchor editAs="oneCell">
    <xdr:from>
      <xdr:col>37</xdr:col>
      <xdr:colOff>19050</xdr:colOff>
      <xdr:row>5</xdr:row>
      <xdr:rowOff>19050</xdr:rowOff>
    </xdr:from>
    <xdr:to>
      <xdr:col>42</xdr:col>
      <xdr:colOff>419100</xdr:colOff>
      <xdr:row>5</xdr:row>
      <xdr:rowOff>257175</xdr:rowOff>
    </xdr:to>
    <xdr:pic>
      <xdr:nvPicPr>
        <xdr:cNvPr id="6" name="ComboBox6"/>
        <xdr:cNvPicPr preferRelativeResize="1">
          <a:picLocks noChangeAspect="1"/>
        </xdr:cNvPicPr>
      </xdr:nvPicPr>
      <xdr:blipFill>
        <a:blip r:embed="rId6"/>
        <a:stretch>
          <a:fillRect/>
        </a:stretch>
      </xdr:blipFill>
      <xdr:spPr>
        <a:xfrm>
          <a:off x="16097250" y="1304925"/>
          <a:ext cx="2638425" cy="238125"/>
        </a:xfrm>
        <a:prstGeom prst="rect">
          <a:avLst/>
        </a:prstGeom>
        <a:noFill/>
        <a:ln w="9525" cmpd="sng">
          <a:noFill/>
        </a:ln>
      </xdr:spPr>
    </xdr:pic>
    <xdr:clientData/>
  </xdr:twoCellAnchor>
  <xdr:twoCellAnchor editAs="oneCell">
    <xdr:from>
      <xdr:col>7</xdr:col>
      <xdr:colOff>19050</xdr:colOff>
      <xdr:row>32</xdr:row>
      <xdr:rowOff>19050</xdr:rowOff>
    </xdr:from>
    <xdr:to>
      <xdr:col>12</xdr:col>
      <xdr:colOff>419100</xdr:colOff>
      <xdr:row>32</xdr:row>
      <xdr:rowOff>257175</xdr:rowOff>
    </xdr:to>
    <xdr:pic>
      <xdr:nvPicPr>
        <xdr:cNvPr id="7" name="ComboBox7"/>
        <xdr:cNvPicPr preferRelativeResize="1">
          <a:picLocks noChangeAspect="1"/>
        </xdr:cNvPicPr>
      </xdr:nvPicPr>
      <xdr:blipFill>
        <a:blip r:embed="rId7"/>
        <a:stretch>
          <a:fillRect/>
        </a:stretch>
      </xdr:blipFill>
      <xdr:spPr>
        <a:xfrm>
          <a:off x="2667000" y="6219825"/>
          <a:ext cx="2638425" cy="238125"/>
        </a:xfrm>
        <a:prstGeom prst="rect">
          <a:avLst/>
        </a:prstGeom>
        <a:noFill/>
        <a:ln w="9525" cmpd="sng">
          <a:noFill/>
        </a:ln>
      </xdr:spPr>
    </xdr:pic>
    <xdr:clientData/>
  </xdr:twoCellAnchor>
  <xdr:twoCellAnchor editAs="oneCell">
    <xdr:from>
      <xdr:col>13</xdr:col>
      <xdr:colOff>19050</xdr:colOff>
      <xdr:row>32</xdr:row>
      <xdr:rowOff>19050</xdr:rowOff>
    </xdr:from>
    <xdr:to>
      <xdr:col>18</xdr:col>
      <xdr:colOff>419100</xdr:colOff>
      <xdr:row>32</xdr:row>
      <xdr:rowOff>257175</xdr:rowOff>
    </xdr:to>
    <xdr:pic>
      <xdr:nvPicPr>
        <xdr:cNvPr id="8" name="ComboBox8"/>
        <xdr:cNvPicPr preferRelativeResize="1">
          <a:picLocks noChangeAspect="1"/>
        </xdr:cNvPicPr>
      </xdr:nvPicPr>
      <xdr:blipFill>
        <a:blip r:embed="rId8"/>
        <a:stretch>
          <a:fillRect/>
        </a:stretch>
      </xdr:blipFill>
      <xdr:spPr>
        <a:xfrm>
          <a:off x="5353050" y="6219825"/>
          <a:ext cx="2638425" cy="238125"/>
        </a:xfrm>
        <a:prstGeom prst="rect">
          <a:avLst/>
        </a:prstGeom>
        <a:noFill/>
        <a:ln w="9525" cmpd="sng">
          <a:noFill/>
        </a:ln>
      </xdr:spPr>
    </xdr:pic>
    <xdr:clientData/>
  </xdr:twoCellAnchor>
  <xdr:twoCellAnchor editAs="oneCell">
    <xdr:from>
      <xdr:col>19</xdr:col>
      <xdr:colOff>19050</xdr:colOff>
      <xdr:row>32</xdr:row>
      <xdr:rowOff>19050</xdr:rowOff>
    </xdr:from>
    <xdr:to>
      <xdr:col>24</xdr:col>
      <xdr:colOff>419100</xdr:colOff>
      <xdr:row>32</xdr:row>
      <xdr:rowOff>257175</xdr:rowOff>
    </xdr:to>
    <xdr:pic>
      <xdr:nvPicPr>
        <xdr:cNvPr id="9" name="ComboBox9"/>
        <xdr:cNvPicPr preferRelativeResize="1">
          <a:picLocks noChangeAspect="1"/>
        </xdr:cNvPicPr>
      </xdr:nvPicPr>
      <xdr:blipFill>
        <a:blip r:embed="rId9"/>
        <a:stretch>
          <a:fillRect/>
        </a:stretch>
      </xdr:blipFill>
      <xdr:spPr>
        <a:xfrm>
          <a:off x="8039100" y="6219825"/>
          <a:ext cx="2638425" cy="238125"/>
        </a:xfrm>
        <a:prstGeom prst="rect">
          <a:avLst/>
        </a:prstGeom>
        <a:noFill/>
        <a:ln w="9525" cmpd="sng">
          <a:noFill/>
        </a:ln>
      </xdr:spPr>
    </xdr:pic>
    <xdr:clientData/>
  </xdr:twoCellAnchor>
  <xdr:twoCellAnchor editAs="oneCell">
    <xdr:from>
      <xdr:col>25</xdr:col>
      <xdr:colOff>19050</xdr:colOff>
      <xdr:row>32</xdr:row>
      <xdr:rowOff>19050</xdr:rowOff>
    </xdr:from>
    <xdr:to>
      <xdr:col>30</xdr:col>
      <xdr:colOff>419100</xdr:colOff>
      <xdr:row>32</xdr:row>
      <xdr:rowOff>257175</xdr:rowOff>
    </xdr:to>
    <xdr:pic>
      <xdr:nvPicPr>
        <xdr:cNvPr id="10" name="ComboBox10"/>
        <xdr:cNvPicPr preferRelativeResize="1">
          <a:picLocks noChangeAspect="1"/>
        </xdr:cNvPicPr>
      </xdr:nvPicPr>
      <xdr:blipFill>
        <a:blip r:embed="rId10"/>
        <a:stretch>
          <a:fillRect/>
        </a:stretch>
      </xdr:blipFill>
      <xdr:spPr>
        <a:xfrm>
          <a:off x="10725150" y="6219825"/>
          <a:ext cx="2638425" cy="238125"/>
        </a:xfrm>
        <a:prstGeom prst="rect">
          <a:avLst/>
        </a:prstGeom>
        <a:noFill/>
        <a:ln w="9525" cmpd="sng">
          <a:noFill/>
        </a:ln>
      </xdr:spPr>
    </xdr:pic>
    <xdr:clientData/>
  </xdr:twoCellAnchor>
  <xdr:twoCellAnchor editAs="oneCell">
    <xdr:from>
      <xdr:col>31</xdr:col>
      <xdr:colOff>19050</xdr:colOff>
      <xdr:row>32</xdr:row>
      <xdr:rowOff>19050</xdr:rowOff>
    </xdr:from>
    <xdr:to>
      <xdr:col>36</xdr:col>
      <xdr:colOff>419100</xdr:colOff>
      <xdr:row>32</xdr:row>
      <xdr:rowOff>257175</xdr:rowOff>
    </xdr:to>
    <xdr:pic>
      <xdr:nvPicPr>
        <xdr:cNvPr id="11" name="ComboBox11"/>
        <xdr:cNvPicPr preferRelativeResize="1">
          <a:picLocks noChangeAspect="1"/>
        </xdr:cNvPicPr>
      </xdr:nvPicPr>
      <xdr:blipFill>
        <a:blip r:embed="rId11"/>
        <a:stretch>
          <a:fillRect/>
        </a:stretch>
      </xdr:blipFill>
      <xdr:spPr>
        <a:xfrm>
          <a:off x="13411200" y="6219825"/>
          <a:ext cx="2638425" cy="238125"/>
        </a:xfrm>
        <a:prstGeom prst="rect">
          <a:avLst/>
        </a:prstGeom>
        <a:noFill/>
        <a:ln w="9525" cmpd="sng">
          <a:noFill/>
        </a:ln>
      </xdr:spPr>
    </xdr:pic>
    <xdr:clientData/>
  </xdr:twoCellAnchor>
  <xdr:twoCellAnchor editAs="oneCell">
    <xdr:from>
      <xdr:col>37</xdr:col>
      <xdr:colOff>19050</xdr:colOff>
      <xdr:row>32</xdr:row>
      <xdr:rowOff>19050</xdr:rowOff>
    </xdr:from>
    <xdr:to>
      <xdr:col>42</xdr:col>
      <xdr:colOff>419100</xdr:colOff>
      <xdr:row>32</xdr:row>
      <xdr:rowOff>257175</xdr:rowOff>
    </xdr:to>
    <xdr:pic>
      <xdr:nvPicPr>
        <xdr:cNvPr id="12" name="ComboBox12"/>
        <xdr:cNvPicPr preferRelativeResize="1">
          <a:picLocks noChangeAspect="1"/>
        </xdr:cNvPicPr>
      </xdr:nvPicPr>
      <xdr:blipFill>
        <a:blip r:embed="rId12"/>
        <a:stretch>
          <a:fillRect/>
        </a:stretch>
      </xdr:blipFill>
      <xdr:spPr>
        <a:xfrm>
          <a:off x="16097250" y="6219825"/>
          <a:ext cx="2638425" cy="238125"/>
        </a:xfrm>
        <a:prstGeom prst="rect">
          <a:avLst/>
        </a:prstGeom>
        <a:noFill/>
        <a:ln w="9525" cmpd="sng">
          <a:noFill/>
        </a:ln>
      </xdr:spPr>
    </xdr:pic>
    <xdr:clientData/>
  </xdr:twoCellAnchor>
  <xdr:twoCellAnchor editAs="oneCell">
    <xdr:from>
      <xdr:col>9</xdr:col>
      <xdr:colOff>285750</xdr:colOff>
      <xdr:row>33</xdr:row>
      <xdr:rowOff>0</xdr:rowOff>
    </xdr:from>
    <xdr:to>
      <xdr:col>10</xdr:col>
      <xdr:colOff>133350</xdr:colOff>
      <xdr:row>33</xdr:row>
      <xdr:rowOff>219075</xdr:rowOff>
    </xdr:to>
    <xdr:pic>
      <xdr:nvPicPr>
        <xdr:cNvPr id="13" name="CheckBox7"/>
        <xdr:cNvPicPr preferRelativeResize="1">
          <a:picLocks noChangeAspect="1"/>
        </xdr:cNvPicPr>
      </xdr:nvPicPr>
      <xdr:blipFill>
        <a:blip r:embed="rId13"/>
        <a:stretch>
          <a:fillRect/>
        </a:stretch>
      </xdr:blipFill>
      <xdr:spPr>
        <a:xfrm>
          <a:off x="3829050" y="6457950"/>
          <a:ext cx="295275" cy="219075"/>
        </a:xfrm>
        <a:prstGeom prst="rect">
          <a:avLst/>
        </a:prstGeom>
        <a:noFill/>
        <a:ln w="9525" cmpd="sng">
          <a:noFill/>
        </a:ln>
      </xdr:spPr>
    </xdr:pic>
    <xdr:clientData/>
  </xdr:twoCellAnchor>
  <xdr:twoCellAnchor editAs="oneCell">
    <xdr:from>
      <xdr:col>15</xdr:col>
      <xdr:colOff>285750</xdr:colOff>
      <xdr:row>33</xdr:row>
      <xdr:rowOff>0</xdr:rowOff>
    </xdr:from>
    <xdr:to>
      <xdr:col>16</xdr:col>
      <xdr:colOff>133350</xdr:colOff>
      <xdr:row>33</xdr:row>
      <xdr:rowOff>219075</xdr:rowOff>
    </xdr:to>
    <xdr:pic>
      <xdr:nvPicPr>
        <xdr:cNvPr id="14" name="CheckBox8"/>
        <xdr:cNvPicPr preferRelativeResize="1">
          <a:picLocks noChangeAspect="1"/>
        </xdr:cNvPicPr>
      </xdr:nvPicPr>
      <xdr:blipFill>
        <a:blip r:embed="rId14"/>
        <a:stretch>
          <a:fillRect/>
        </a:stretch>
      </xdr:blipFill>
      <xdr:spPr>
        <a:xfrm>
          <a:off x="6515100" y="6457950"/>
          <a:ext cx="295275" cy="219075"/>
        </a:xfrm>
        <a:prstGeom prst="rect">
          <a:avLst/>
        </a:prstGeom>
        <a:noFill/>
        <a:ln w="9525" cmpd="sng">
          <a:noFill/>
        </a:ln>
      </xdr:spPr>
    </xdr:pic>
    <xdr:clientData/>
  </xdr:twoCellAnchor>
  <xdr:twoCellAnchor editAs="oneCell">
    <xdr:from>
      <xdr:col>21</xdr:col>
      <xdr:colOff>285750</xdr:colOff>
      <xdr:row>33</xdr:row>
      <xdr:rowOff>0</xdr:rowOff>
    </xdr:from>
    <xdr:to>
      <xdr:col>22</xdr:col>
      <xdr:colOff>133350</xdr:colOff>
      <xdr:row>33</xdr:row>
      <xdr:rowOff>219075</xdr:rowOff>
    </xdr:to>
    <xdr:pic>
      <xdr:nvPicPr>
        <xdr:cNvPr id="15" name="CheckBox9"/>
        <xdr:cNvPicPr preferRelativeResize="1">
          <a:picLocks noChangeAspect="1"/>
        </xdr:cNvPicPr>
      </xdr:nvPicPr>
      <xdr:blipFill>
        <a:blip r:embed="rId14"/>
        <a:stretch>
          <a:fillRect/>
        </a:stretch>
      </xdr:blipFill>
      <xdr:spPr>
        <a:xfrm>
          <a:off x="9201150" y="6457950"/>
          <a:ext cx="295275" cy="219075"/>
        </a:xfrm>
        <a:prstGeom prst="rect">
          <a:avLst/>
        </a:prstGeom>
        <a:noFill/>
        <a:ln w="9525" cmpd="sng">
          <a:noFill/>
        </a:ln>
      </xdr:spPr>
    </xdr:pic>
    <xdr:clientData/>
  </xdr:twoCellAnchor>
  <xdr:twoCellAnchor editAs="oneCell">
    <xdr:from>
      <xdr:col>27</xdr:col>
      <xdr:colOff>285750</xdr:colOff>
      <xdr:row>33</xdr:row>
      <xdr:rowOff>0</xdr:rowOff>
    </xdr:from>
    <xdr:to>
      <xdr:col>28</xdr:col>
      <xdr:colOff>133350</xdr:colOff>
      <xdr:row>33</xdr:row>
      <xdr:rowOff>219075</xdr:rowOff>
    </xdr:to>
    <xdr:pic>
      <xdr:nvPicPr>
        <xdr:cNvPr id="16" name="CheckBox10"/>
        <xdr:cNvPicPr preferRelativeResize="1">
          <a:picLocks noChangeAspect="1"/>
        </xdr:cNvPicPr>
      </xdr:nvPicPr>
      <xdr:blipFill>
        <a:blip r:embed="rId14"/>
        <a:stretch>
          <a:fillRect/>
        </a:stretch>
      </xdr:blipFill>
      <xdr:spPr>
        <a:xfrm>
          <a:off x="11887200" y="6457950"/>
          <a:ext cx="295275" cy="219075"/>
        </a:xfrm>
        <a:prstGeom prst="rect">
          <a:avLst/>
        </a:prstGeom>
        <a:noFill/>
        <a:ln w="9525" cmpd="sng">
          <a:noFill/>
        </a:ln>
      </xdr:spPr>
    </xdr:pic>
    <xdr:clientData/>
  </xdr:twoCellAnchor>
  <xdr:twoCellAnchor editAs="oneCell">
    <xdr:from>
      <xdr:col>33</xdr:col>
      <xdr:colOff>285750</xdr:colOff>
      <xdr:row>33</xdr:row>
      <xdr:rowOff>0</xdr:rowOff>
    </xdr:from>
    <xdr:to>
      <xdr:col>34</xdr:col>
      <xdr:colOff>133350</xdr:colOff>
      <xdr:row>33</xdr:row>
      <xdr:rowOff>219075</xdr:rowOff>
    </xdr:to>
    <xdr:pic>
      <xdr:nvPicPr>
        <xdr:cNvPr id="17" name="CheckBox11"/>
        <xdr:cNvPicPr preferRelativeResize="1">
          <a:picLocks noChangeAspect="1"/>
        </xdr:cNvPicPr>
      </xdr:nvPicPr>
      <xdr:blipFill>
        <a:blip r:embed="rId14"/>
        <a:stretch>
          <a:fillRect/>
        </a:stretch>
      </xdr:blipFill>
      <xdr:spPr>
        <a:xfrm>
          <a:off x="14573250" y="6457950"/>
          <a:ext cx="295275" cy="219075"/>
        </a:xfrm>
        <a:prstGeom prst="rect">
          <a:avLst/>
        </a:prstGeom>
        <a:noFill/>
        <a:ln w="9525" cmpd="sng">
          <a:noFill/>
        </a:ln>
      </xdr:spPr>
    </xdr:pic>
    <xdr:clientData/>
  </xdr:twoCellAnchor>
  <xdr:twoCellAnchor editAs="oneCell">
    <xdr:from>
      <xdr:col>39</xdr:col>
      <xdr:colOff>285750</xdr:colOff>
      <xdr:row>33</xdr:row>
      <xdr:rowOff>0</xdr:rowOff>
    </xdr:from>
    <xdr:to>
      <xdr:col>40</xdr:col>
      <xdr:colOff>133350</xdr:colOff>
      <xdr:row>33</xdr:row>
      <xdr:rowOff>219075</xdr:rowOff>
    </xdr:to>
    <xdr:pic>
      <xdr:nvPicPr>
        <xdr:cNvPr id="18" name="CheckBox12"/>
        <xdr:cNvPicPr preferRelativeResize="1">
          <a:picLocks noChangeAspect="1"/>
        </xdr:cNvPicPr>
      </xdr:nvPicPr>
      <xdr:blipFill>
        <a:blip r:embed="rId14"/>
        <a:stretch>
          <a:fillRect/>
        </a:stretch>
      </xdr:blipFill>
      <xdr:spPr>
        <a:xfrm>
          <a:off x="17259300" y="6457950"/>
          <a:ext cx="295275" cy="219075"/>
        </a:xfrm>
        <a:prstGeom prst="rect">
          <a:avLst/>
        </a:prstGeom>
        <a:noFill/>
        <a:ln w="9525" cmpd="sng">
          <a:noFill/>
        </a:ln>
      </xdr:spPr>
    </xdr:pic>
    <xdr:clientData/>
  </xdr:twoCellAnchor>
  <xdr:twoCellAnchor editAs="oneCell">
    <xdr:from>
      <xdr:col>7</xdr:col>
      <xdr:colOff>19050</xdr:colOff>
      <xdr:row>59</xdr:row>
      <xdr:rowOff>19050</xdr:rowOff>
    </xdr:from>
    <xdr:to>
      <xdr:col>12</xdr:col>
      <xdr:colOff>419100</xdr:colOff>
      <xdr:row>59</xdr:row>
      <xdr:rowOff>257175</xdr:rowOff>
    </xdr:to>
    <xdr:pic>
      <xdr:nvPicPr>
        <xdr:cNvPr id="19" name="ComboBox14"/>
        <xdr:cNvPicPr preferRelativeResize="1">
          <a:picLocks noChangeAspect="1"/>
        </xdr:cNvPicPr>
      </xdr:nvPicPr>
      <xdr:blipFill>
        <a:blip r:embed="rId15"/>
        <a:stretch>
          <a:fillRect/>
        </a:stretch>
      </xdr:blipFill>
      <xdr:spPr>
        <a:xfrm>
          <a:off x="2667000" y="11106150"/>
          <a:ext cx="2638425" cy="238125"/>
        </a:xfrm>
        <a:prstGeom prst="rect">
          <a:avLst/>
        </a:prstGeom>
        <a:noFill/>
        <a:ln w="9525" cmpd="sng">
          <a:noFill/>
        </a:ln>
      </xdr:spPr>
    </xdr:pic>
    <xdr:clientData/>
  </xdr:twoCellAnchor>
  <xdr:twoCellAnchor editAs="oneCell">
    <xdr:from>
      <xdr:col>13</xdr:col>
      <xdr:colOff>19050</xdr:colOff>
      <xdr:row>59</xdr:row>
      <xdr:rowOff>19050</xdr:rowOff>
    </xdr:from>
    <xdr:to>
      <xdr:col>18</xdr:col>
      <xdr:colOff>419100</xdr:colOff>
      <xdr:row>59</xdr:row>
      <xdr:rowOff>257175</xdr:rowOff>
    </xdr:to>
    <xdr:pic>
      <xdr:nvPicPr>
        <xdr:cNvPr id="20" name="ComboBox15"/>
        <xdr:cNvPicPr preferRelativeResize="1">
          <a:picLocks noChangeAspect="1"/>
        </xdr:cNvPicPr>
      </xdr:nvPicPr>
      <xdr:blipFill>
        <a:blip r:embed="rId16"/>
        <a:stretch>
          <a:fillRect/>
        </a:stretch>
      </xdr:blipFill>
      <xdr:spPr>
        <a:xfrm>
          <a:off x="5353050" y="11106150"/>
          <a:ext cx="2638425" cy="238125"/>
        </a:xfrm>
        <a:prstGeom prst="rect">
          <a:avLst/>
        </a:prstGeom>
        <a:noFill/>
        <a:ln w="9525" cmpd="sng">
          <a:noFill/>
        </a:ln>
      </xdr:spPr>
    </xdr:pic>
    <xdr:clientData/>
  </xdr:twoCellAnchor>
  <xdr:twoCellAnchor editAs="oneCell">
    <xdr:from>
      <xdr:col>19</xdr:col>
      <xdr:colOff>19050</xdr:colOff>
      <xdr:row>59</xdr:row>
      <xdr:rowOff>19050</xdr:rowOff>
    </xdr:from>
    <xdr:to>
      <xdr:col>24</xdr:col>
      <xdr:colOff>419100</xdr:colOff>
      <xdr:row>59</xdr:row>
      <xdr:rowOff>257175</xdr:rowOff>
    </xdr:to>
    <xdr:pic>
      <xdr:nvPicPr>
        <xdr:cNvPr id="21" name="ComboBox16"/>
        <xdr:cNvPicPr preferRelativeResize="1">
          <a:picLocks noChangeAspect="1"/>
        </xdr:cNvPicPr>
      </xdr:nvPicPr>
      <xdr:blipFill>
        <a:blip r:embed="rId17"/>
        <a:stretch>
          <a:fillRect/>
        </a:stretch>
      </xdr:blipFill>
      <xdr:spPr>
        <a:xfrm>
          <a:off x="8039100" y="11106150"/>
          <a:ext cx="2638425" cy="238125"/>
        </a:xfrm>
        <a:prstGeom prst="rect">
          <a:avLst/>
        </a:prstGeom>
        <a:noFill/>
        <a:ln w="9525" cmpd="sng">
          <a:noFill/>
        </a:ln>
      </xdr:spPr>
    </xdr:pic>
    <xdr:clientData/>
  </xdr:twoCellAnchor>
  <xdr:twoCellAnchor editAs="oneCell">
    <xdr:from>
      <xdr:col>25</xdr:col>
      <xdr:colOff>19050</xdr:colOff>
      <xdr:row>59</xdr:row>
      <xdr:rowOff>19050</xdr:rowOff>
    </xdr:from>
    <xdr:to>
      <xdr:col>30</xdr:col>
      <xdr:colOff>419100</xdr:colOff>
      <xdr:row>59</xdr:row>
      <xdr:rowOff>257175</xdr:rowOff>
    </xdr:to>
    <xdr:pic>
      <xdr:nvPicPr>
        <xdr:cNvPr id="22" name="ComboBox17"/>
        <xdr:cNvPicPr preferRelativeResize="1">
          <a:picLocks noChangeAspect="1"/>
        </xdr:cNvPicPr>
      </xdr:nvPicPr>
      <xdr:blipFill>
        <a:blip r:embed="rId18"/>
        <a:stretch>
          <a:fillRect/>
        </a:stretch>
      </xdr:blipFill>
      <xdr:spPr>
        <a:xfrm>
          <a:off x="10725150" y="11106150"/>
          <a:ext cx="2638425" cy="238125"/>
        </a:xfrm>
        <a:prstGeom prst="rect">
          <a:avLst/>
        </a:prstGeom>
        <a:noFill/>
        <a:ln w="9525" cmpd="sng">
          <a:noFill/>
        </a:ln>
      </xdr:spPr>
    </xdr:pic>
    <xdr:clientData/>
  </xdr:twoCellAnchor>
  <xdr:twoCellAnchor editAs="oneCell">
    <xdr:from>
      <xdr:col>31</xdr:col>
      <xdr:colOff>19050</xdr:colOff>
      <xdr:row>59</xdr:row>
      <xdr:rowOff>19050</xdr:rowOff>
    </xdr:from>
    <xdr:to>
      <xdr:col>36</xdr:col>
      <xdr:colOff>419100</xdr:colOff>
      <xdr:row>59</xdr:row>
      <xdr:rowOff>257175</xdr:rowOff>
    </xdr:to>
    <xdr:pic>
      <xdr:nvPicPr>
        <xdr:cNvPr id="23" name="ComboBox18"/>
        <xdr:cNvPicPr preferRelativeResize="1">
          <a:picLocks noChangeAspect="1"/>
        </xdr:cNvPicPr>
      </xdr:nvPicPr>
      <xdr:blipFill>
        <a:blip r:embed="rId19"/>
        <a:stretch>
          <a:fillRect/>
        </a:stretch>
      </xdr:blipFill>
      <xdr:spPr>
        <a:xfrm>
          <a:off x="13411200" y="11106150"/>
          <a:ext cx="2638425" cy="238125"/>
        </a:xfrm>
        <a:prstGeom prst="rect">
          <a:avLst/>
        </a:prstGeom>
        <a:noFill/>
        <a:ln w="9525" cmpd="sng">
          <a:noFill/>
        </a:ln>
      </xdr:spPr>
    </xdr:pic>
    <xdr:clientData/>
  </xdr:twoCellAnchor>
  <xdr:twoCellAnchor editAs="oneCell">
    <xdr:from>
      <xdr:col>37</xdr:col>
      <xdr:colOff>19050</xdr:colOff>
      <xdr:row>59</xdr:row>
      <xdr:rowOff>19050</xdr:rowOff>
    </xdr:from>
    <xdr:to>
      <xdr:col>42</xdr:col>
      <xdr:colOff>419100</xdr:colOff>
      <xdr:row>59</xdr:row>
      <xdr:rowOff>257175</xdr:rowOff>
    </xdr:to>
    <xdr:pic>
      <xdr:nvPicPr>
        <xdr:cNvPr id="24" name="ComboBox19"/>
        <xdr:cNvPicPr preferRelativeResize="1">
          <a:picLocks noChangeAspect="1"/>
        </xdr:cNvPicPr>
      </xdr:nvPicPr>
      <xdr:blipFill>
        <a:blip r:embed="rId20"/>
        <a:stretch>
          <a:fillRect/>
        </a:stretch>
      </xdr:blipFill>
      <xdr:spPr>
        <a:xfrm>
          <a:off x="16097250" y="11106150"/>
          <a:ext cx="2638425" cy="238125"/>
        </a:xfrm>
        <a:prstGeom prst="rect">
          <a:avLst/>
        </a:prstGeom>
        <a:noFill/>
        <a:ln w="9525" cmpd="sng">
          <a:noFill/>
        </a:ln>
      </xdr:spPr>
    </xdr:pic>
    <xdr:clientData/>
  </xdr:twoCellAnchor>
  <xdr:twoCellAnchor editAs="oneCell">
    <xdr:from>
      <xdr:col>9</xdr:col>
      <xdr:colOff>285750</xdr:colOff>
      <xdr:row>60</xdr:row>
      <xdr:rowOff>9525</xdr:rowOff>
    </xdr:from>
    <xdr:to>
      <xdr:col>10</xdr:col>
      <xdr:colOff>133350</xdr:colOff>
      <xdr:row>60</xdr:row>
      <xdr:rowOff>228600</xdr:rowOff>
    </xdr:to>
    <xdr:pic>
      <xdr:nvPicPr>
        <xdr:cNvPr id="25" name="CheckBox13"/>
        <xdr:cNvPicPr preferRelativeResize="1">
          <a:picLocks noChangeAspect="1"/>
        </xdr:cNvPicPr>
      </xdr:nvPicPr>
      <xdr:blipFill>
        <a:blip r:embed="rId14"/>
        <a:stretch>
          <a:fillRect/>
        </a:stretch>
      </xdr:blipFill>
      <xdr:spPr>
        <a:xfrm>
          <a:off x="3829050" y="11353800"/>
          <a:ext cx="295275" cy="219075"/>
        </a:xfrm>
        <a:prstGeom prst="rect">
          <a:avLst/>
        </a:prstGeom>
        <a:noFill/>
        <a:ln w="9525" cmpd="sng">
          <a:noFill/>
        </a:ln>
      </xdr:spPr>
    </xdr:pic>
    <xdr:clientData/>
  </xdr:twoCellAnchor>
  <xdr:twoCellAnchor editAs="oneCell">
    <xdr:from>
      <xdr:col>15</xdr:col>
      <xdr:colOff>285750</xdr:colOff>
      <xdr:row>60</xdr:row>
      <xdr:rowOff>9525</xdr:rowOff>
    </xdr:from>
    <xdr:to>
      <xdr:col>16</xdr:col>
      <xdr:colOff>133350</xdr:colOff>
      <xdr:row>60</xdr:row>
      <xdr:rowOff>228600</xdr:rowOff>
    </xdr:to>
    <xdr:pic>
      <xdr:nvPicPr>
        <xdr:cNvPr id="26" name="CheckBox14"/>
        <xdr:cNvPicPr preferRelativeResize="1">
          <a:picLocks noChangeAspect="1"/>
        </xdr:cNvPicPr>
      </xdr:nvPicPr>
      <xdr:blipFill>
        <a:blip r:embed="rId14"/>
        <a:stretch>
          <a:fillRect/>
        </a:stretch>
      </xdr:blipFill>
      <xdr:spPr>
        <a:xfrm>
          <a:off x="6515100" y="11353800"/>
          <a:ext cx="295275" cy="219075"/>
        </a:xfrm>
        <a:prstGeom prst="rect">
          <a:avLst/>
        </a:prstGeom>
        <a:noFill/>
        <a:ln w="9525" cmpd="sng">
          <a:noFill/>
        </a:ln>
      </xdr:spPr>
    </xdr:pic>
    <xdr:clientData/>
  </xdr:twoCellAnchor>
  <xdr:twoCellAnchor editAs="oneCell">
    <xdr:from>
      <xdr:col>21</xdr:col>
      <xdr:colOff>285750</xdr:colOff>
      <xdr:row>60</xdr:row>
      <xdr:rowOff>9525</xdr:rowOff>
    </xdr:from>
    <xdr:to>
      <xdr:col>22</xdr:col>
      <xdr:colOff>133350</xdr:colOff>
      <xdr:row>60</xdr:row>
      <xdr:rowOff>228600</xdr:rowOff>
    </xdr:to>
    <xdr:pic>
      <xdr:nvPicPr>
        <xdr:cNvPr id="27" name="CheckBox15"/>
        <xdr:cNvPicPr preferRelativeResize="1">
          <a:picLocks noChangeAspect="1"/>
        </xdr:cNvPicPr>
      </xdr:nvPicPr>
      <xdr:blipFill>
        <a:blip r:embed="rId14"/>
        <a:stretch>
          <a:fillRect/>
        </a:stretch>
      </xdr:blipFill>
      <xdr:spPr>
        <a:xfrm>
          <a:off x="9201150" y="11353800"/>
          <a:ext cx="295275" cy="219075"/>
        </a:xfrm>
        <a:prstGeom prst="rect">
          <a:avLst/>
        </a:prstGeom>
        <a:noFill/>
        <a:ln w="9525" cmpd="sng">
          <a:noFill/>
        </a:ln>
      </xdr:spPr>
    </xdr:pic>
    <xdr:clientData/>
  </xdr:twoCellAnchor>
  <xdr:twoCellAnchor editAs="oneCell">
    <xdr:from>
      <xdr:col>27</xdr:col>
      <xdr:colOff>285750</xdr:colOff>
      <xdr:row>60</xdr:row>
      <xdr:rowOff>9525</xdr:rowOff>
    </xdr:from>
    <xdr:to>
      <xdr:col>28</xdr:col>
      <xdr:colOff>133350</xdr:colOff>
      <xdr:row>60</xdr:row>
      <xdr:rowOff>228600</xdr:rowOff>
    </xdr:to>
    <xdr:pic>
      <xdr:nvPicPr>
        <xdr:cNvPr id="28" name="CheckBox16"/>
        <xdr:cNvPicPr preferRelativeResize="1">
          <a:picLocks noChangeAspect="1"/>
        </xdr:cNvPicPr>
      </xdr:nvPicPr>
      <xdr:blipFill>
        <a:blip r:embed="rId14"/>
        <a:stretch>
          <a:fillRect/>
        </a:stretch>
      </xdr:blipFill>
      <xdr:spPr>
        <a:xfrm>
          <a:off x="11887200" y="11353800"/>
          <a:ext cx="295275" cy="219075"/>
        </a:xfrm>
        <a:prstGeom prst="rect">
          <a:avLst/>
        </a:prstGeom>
        <a:noFill/>
        <a:ln w="9525" cmpd="sng">
          <a:noFill/>
        </a:ln>
      </xdr:spPr>
    </xdr:pic>
    <xdr:clientData/>
  </xdr:twoCellAnchor>
  <xdr:twoCellAnchor editAs="oneCell">
    <xdr:from>
      <xdr:col>33</xdr:col>
      <xdr:colOff>285750</xdr:colOff>
      <xdr:row>60</xdr:row>
      <xdr:rowOff>9525</xdr:rowOff>
    </xdr:from>
    <xdr:to>
      <xdr:col>34</xdr:col>
      <xdr:colOff>133350</xdr:colOff>
      <xdr:row>60</xdr:row>
      <xdr:rowOff>228600</xdr:rowOff>
    </xdr:to>
    <xdr:pic>
      <xdr:nvPicPr>
        <xdr:cNvPr id="29" name="CheckBox17"/>
        <xdr:cNvPicPr preferRelativeResize="1">
          <a:picLocks noChangeAspect="1"/>
        </xdr:cNvPicPr>
      </xdr:nvPicPr>
      <xdr:blipFill>
        <a:blip r:embed="rId14"/>
        <a:stretch>
          <a:fillRect/>
        </a:stretch>
      </xdr:blipFill>
      <xdr:spPr>
        <a:xfrm>
          <a:off x="14573250" y="11353800"/>
          <a:ext cx="295275" cy="219075"/>
        </a:xfrm>
        <a:prstGeom prst="rect">
          <a:avLst/>
        </a:prstGeom>
        <a:noFill/>
        <a:ln w="9525" cmpd="sng">
          <a:noFill/>
        </a:ln>
      </xdr:spPr>
    </xdr:pic>
    <xdr:clientData/>
  </xdr:twoCellAnchor>
  <xdr:twoCellAnchor editAs="oneCell">
    <xdr:from>
      <xdr:col>39</xdr:col>
      <xdr:colOff>285750</xdr:colOff>
      <xdr:row>60</xdr:row>
      <xdr:rowOff>9525</xdr:rowOff>
    </xdr:from>
    <xdr:to>
      <xdr:col>40</xdr:col>
      <xdr:colOff>133350</xdr:colOff>
      <xdr:row>60</xdr:row>
      <xdr:rowOff>228600</xdr:rowOff>
    </xdr:to>
    <xdr:pic>
      <xdr:nvPicPr>
        <xdr:cNvPr id="30" name="CheckBox18"/>
        <xdr:cNvPicPr preferRelativeResize="1">
          <a:picLocks noChangeAspect="1"/>
        </xdr:cNvPicPr>
      </xdr:nvPicPr>
      <xdr:blipFill>
        <a:blip r:embed="rId14"/>
        <a:stretch>
          <a:fillRect/>
        </a:stretch>
      </xdr:blipFill>
      <xdr:spPr>
        <a:xfrm>
          <a:off x="17259300" y="11353800"/>
          <a:ext cx="295275" cy="219075"/>
        </a:xfrm>
        <a:prstGeom prst="rect">
          <a:avLst/>
        </a:prstGeom>
        <a:noFill/>
        <a:ln w="9525" cmpd="sng">
          <a:noFill/>
        </a:ln>
      </xdr:spPr>
    </xdr:pic>
    <xdr:clientData/>
  </xdr:twoCellAnchor>
  <xdr:twoCellAnchor editAs="oneCell">
    <xdr:from>
      <xdr:col>9</xdr:col>
      <xdr:colOff>285750</xdr:colOff>
      <xdr:row>6</xdr:row>
      <xdr:rowOff>0</xdr:rowOff>
    </xdr:from>
    <xdr:to>
      <xdr:col>10</xdr:col>
      <xdr:colOff>133350</xdr:colOff>
      <xdr:row>6</xdr:row>
      <xdr:rowOff>219075</xdr:rowOff>
    </xdr:to>
    <xdr:pic>
      <xdr:nvPicPr>
        <xdr:cNvPr id="31" name="CheckBox1"/>
        <xdr:cNvPicPr preferRelativeResize="1">
          <a:picLocks noChangeAspect="1"/>
        </xdr:cNvPicPr>
      </xdr:nvPicPr>
      <xdr:blipFill>
        <a:blip r:embed="rId13"/>
        <a:stretch>
          <a:fillRect/>
        </a:stretch>
      </xdr:blipFill>
      <xdr:spPr>
        <a:xfrm>
          <a:off x="3829050" y="1552575"/>
          <a:ext cx="295275" cy="219075"/>
        </a:xfrm>
        <a:prstGeom prst="rect">
          <a:avLst/>
        </a:prstGeom>
        <a:noFill/>
        <a:ln w="9525" cmpd="sng">
          <a:noFill/>
        </a:ln>
      </xdr:spPr>
    </xdr:pic>
    <xdr:clientData/>
  </xdr:twoCellAnchor>
  <xdr:twoCellAnchor editAs="oneCell">
    <xdr:from>
      <xdr:col>15</xdr:col>
      <xdr:colOff>285750</xdr:colOff>
      <xdr:row>6</xdr:row>
      <xdr:rowOff>0</xdr:rowOff>
    </xdr:from>
    <xdr:to>
      <xdr:col>16</xdr:col>
      <xdr:colOff>133350</xdr:colOff>
      <xdr:row>6</xdr:row>
      <xdr:rowOff>219075</xdr:rowOff>
    </xdr:to>
    <xdr:pic>
      <xdr:nvPicPr>
        <xdr:cNvPr id="32" name="CheckBox2"/>
        <xdr:cNvPicPr preferRelativeResize="1">
          <a:picLocks noChangeAspect="1"/>
        </xdr:cNvPicPr>
      </xdr:nvPicPr>
      <xdr:blipFill>
        <a:blip r:embed="rId14"/>
        <a:stretch>
          <a:fillRect/>
        </a:stretch>
      </xdr:blipFill>
      <xdr:spPr>
        <a:xfrm>
          <a:off x="6515100" y="1552575"/>
          <a:ext cx="295275" cy="219075"/>
        </a:xfrm>
        <a:prstGeom prst="rect">
          <a:avLst/>
        </a:prstGeom>
        <a:noFill/>
        <a:ln w="9525" cmpd="sng">
          <a:noFill/>
        </a:ln>
      </xdr:spPr>
    </xdr:pic>
    <xdr:clientData/>
  </xdr:twoCellAnchor>
  <xdr:twoCellAnchor editAs="oneCell">
    <xdr:from>
      <xdr:col>21</xdr:col>
      <xdr:colOff>285750</xdr:colOff>
      <xdr:row>6</xdr:row>
      <xdr:rowOff>0</xdr:rowOff>
    </xdr:from>
    <xdr:to>
      <xdr:col>22</xdr:col>
      <xdr:colOff>133350</xdr:colOff>
      <xdr:row>6</xdr:row>
      <xdr:rowOff>219075</xdr:rowOff>
    </xdr:to>
    <xdr:pic>
      <xdr:nvPicPr>
        <xdr:cNvPr id="33" name="CheckBox3"/>
        <xdr:cNvPicPr preferRelativeResize="1">
          <a:picLocks noChangeAspect="1"/>
        </xdr:cNvPicPr>
      </xdr:nvPicPr>
      <xdr:blipFill>
        <a:blip r:embed="rId14"/>
        <a:stretch>
          <a:fillRect/>
        </a:stretch>
      </xdr:blipFill>
      <xdr:spPr>
        <a:xfrm>
          <a:off x="9201150" y="1552575"/>
          <a:ext cx="295275" cy="219075"/>
        </a:xfrm>
        <a:prstGeom prst="rect">
          <a:avLst/>
        </a:prstGeom>
        <a:noFill/>
        <a:ln w="9525" cmpd="sng">
          <a:noFill/>
        </a:ln>
      </xdr:spPr>
    </xdr:pic>
    <xdr:clientData/>
  </xdr:twoCellAnchor>
  <xdr:twoCellAnchor editAs="oneCell">
    <xdr:from>
      <xdr:col>27</xdr:col>
      <xdr:colOff>285750</xdr:colOff>
      <xdr:row>6</xdr:row>
      <xdr:rowOff>0</xdr:rowOff>
    </xdr:from>
    <xdr:to>
      <xdr:col>28</xdr:col>
      <xdr:colOff>133350</xdr:colOff>
      <xdr:row>6</xdr:row>
      <xdr:rowOff>219075</xdr:rowOff>
    </xdr:to>
    <xdr:pic>
      <xdr:nvPicPr>
        <xdr:cNvPr id="34" name="CheckBox4"/>
        <xdr:cNvPicPr preferRelativeResize="1">
          <a:picLocks noChangeAspect="1"/>
        </xdr:cNvPicPr>
      </xdr:nvPicPr>
      <xdr:blipFill>
        <a:blip r:embed="rId14"/>
        <a:stretch>
          <a:fillRect/>
        </a:stretch>
      </xdr:blipFill>
      <xdr:spPr>
        <a:xfrm>
          <a:off x="11887200" y="1552575"/>
          <a:ext cx="295275" cy="219075"/>
        </a:xfrm>
        <a:prstGeom prst="rect">
          <a:avLst/>
        </a:prstGeom>
        <a:noFill/>
        <a:ln w="9525" cmpd="sng">
          <a:noFill/>
        </a:ln>
      </xdr:spPr>
    </xdr:pic>
    <xdr:clientData/>
  </xdr:twoCellAnchor>
  <xdr:twoCellAnchor editAs="oneCell">
    <xdr:from>
      <xdr:col>33</xdr:col>
      <xdr:colOff>285750</xdr:colOff>
      <xdr:row>6</xdr:row>
      <xdr:rowOff>0</xdr:rowOff>
    </xdr:from>
    <xdr:to>
      <xdr:col>34</xdr:col>
      <xdr:colOff>133350</xdr:colOff>
      <xdr:row>6</xdr:row>
      <xdr:rowOff>219075</xdr:rowOff>
    </xdr:to>
    <xdr:pic>
      <xdr:nvPicPr>
        <xdr:cNvPr id="35" name="CheckBox5"/>
        <xdr:cNvPicPr preferRelativeResize="1">
          <a:picLocks noChangeAspect="1"/>
        </xdr:cNvPicPr>
      </xdr:nvPicPr>
      <xdr:blipFill>
        <a:blip r:embed="rId14"/>
        <a:stretch>
          <a:fillRect/>
        </a:stretch>
      </xdr:blipFill>
      <xdr:spPr>
        <a:xfrm>
          <a:off x="14573250" y="1552575"/>
          <a:ext cx="295275" cy="219075"/>
        </a:xfrm>
        <a:prstGeom prst="rect">
          <a:avLst/>
        </a:prstGeom>
        <a:noFill/>
        <a:ln w="9525" cmpd="sng">
          <a:noFill/>
        </a:ln>
      </xdr:spPr>
    </xdr:pic>
    <xdr:clientData/>
  </xdr:twoCellAnchor>
  <xdr:twoCellAnchor editAs="oneCell">
    <xdr:from>
      <xdr:col>39</xdr:col>
      <xdr:colOff>285750</xdr:colOff>
      <xdr:row>6</xdr:row>
      <xdr:rowOff>0</xdr:rowOff>
    </xdr:from>
    <xdr:to>
      <xdr:col>40</xdr:col>
      <xdr:colOff>133350</xdr:colOff>
      <xdr:row>6</xdr:row>
      <xdr:rowOff>219075</xdr:rowOff>
    </xdr:to>
    <xdr:pic>
      <xdr:nvPicPr>
        <xdr:cNvPr id="36" name="CheckBox6"/>
        <xdr:cNvPicPr preferRelativeResize="1">
          <a:picLocks noChangeAspect="1"/>
        </xdr:cNvPicPr>
      </xdr:nvPicPr>
      <xdr:blipFill>
        <a:blip r:embed="rId14"/>
        <a:stretch>
          <a:fillRect/>
        </a:stretch>
      </xdr:blipFill>
      <xdr:spPr>
        <a:xfrm>
          <a:off x="17259300" y="1552575"/>
          <a:ext cx="295275" cy="219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37</xdr:col>
      <xdr:colOff>285750</xdr:colOff>
      <xdr:row>12</xdr:row>
      <xdr:rowOff>161925</xdr:rowOff>
    </xdr:from>
    <xdr:to>
      <xdr:col>40</xdr:col>
      <xdr:colOff>152400</xdr:colOff>
      <xdr:row>14</xdr:row>
      <xdr:rowOff>95250</xdr:rowOff>
    </xdr:to>
    <xdr:pic>
      <xdr:nvPicPr>
        <xdr:cNvPr id="1" name="GraphButton"/>
        <xdr:cNvPicPr preferRelativeResize="1">
          <a:picLocks noChangeAspect="1"/>
        </xdr:cNvPicPr>
      </xdr:nvPicPr>
      <xdr:blipFill>
        <a:blip r:embed="rId1"/>
        <a:stretch>
          <a:fillRect/>
        </a:stretch>
      </xdr:blipFill>
      <xdr:spPr>
        <a:xfrm>
          <a:off x="14277975" y="2609850"/>
          <a:ext cx="952500" cy="295275"/>
        </a:xfrm>
        <a:prstGeom prst="rect">
          <a:avLst/>
        </a:prstGeom>
        <a:noFill/>
        <a:ln w="9525" cmpd="sng">
          <a:noFill/>
        </a:ln>
      </xdr:spPr>
    </xdr:pic>
    <xdr:clientData/>
  </xdr:twoCellAnchor>
  <xdr:twoCellAnchor editAs="oneCell">
    <xdr:from>
      <xdr:col>27</xdr:col>
      <xdr:colOff>95250</xdr:colOff>
      <xdr:row>4</xdr:row>
      <xdr:rowOff>47625</xdr:rowOff>
    </xdr:from>
    <xdr:to>
      <xdr:col>30</xdr:col>
      <xdr:colOff>285750</xdr:colOff>
      <xdr:row>5</xdr:row>
      <xdr:rowOff>123825</xdr:rowOff>
    </xdr:to>
    <xdr:pic>
      <xdr:nvPicPr>
        <xdr:cNvPr id="2" name="CheckBox1"/>
        <xdr:cNvPicPr preferRelativeResize="1">
          <a:picLocks noChangeAspect="1"/>
        </xdr:cNvPicPr>
      </xdr:nvPicPr>
      <xdr:blipFill>
        <a:blip r:embed="rId2"/>
        <a:stretch>
          <a:fillRect/>
        </a:stretch>
      </xdr:blipFill>
      <xdr:spPr>
        <a:xfrm>
          <a:off x="10572750" y="1152525"/>
          <a:ext cx="1171575" cy="257175"/>
        </a:xfrm>
        <a:prstGeom prst="rect">
          <a:avLst/>
        </a:prstGeom>
        <a:noFill/>
        <a:ln w="9525" cmpd="sng">
          <a:noFill/>
        </a:ln>
      </xdr:spPr>
    </xdr:pic>
    <xdr:clientData/>
  </xdr:twoCellAnchor>
  <xdr:twoCellAnchor editAs="oneCell">
    <xdr:from>
      <xdr:col>31</xdr:col>
      <xdr:colOff>66675</xdr:colOff>
      <xdr:row>4</xdr:row>
      <xdr:rowOff>47625</xdr:rowOff>
    </xdr:from>
    <xdr:to>
      <xdr:col>35</xdr:col>
      <xdr:colOff>57150</xdr:colOff>
      <xdr:row>5</xdr:row>
      <xdr:rowOff>123825</xdr:rowOff>
    </xdr:to>
    <xdr:pic>
      <xdr:nvPicPr>
        <xdr:cNvPr id="3" name="CheckBox2"/>
        <xdr:cNvPicPr preferRelativeResize="1">
          <a:picLocks noChangeAspect="1"/>
        </xdr:cNvPicPr>
      </xdr:nvPicPr>
      <xdr:blipFill>
        <a:blip r:embed="rId3"/>
        <a:stretch>
          <a:fillRect/>
        </a:stretch>
      </xdr:blipFill>
      <xdr:spPr>
        <a:xfrm>
          <a:off x="11887200" y="1152525"/>
          <a:ext cx="1438275" cy="257175"/>
        </a:xfrm>
        <a:prstGeom prst="rect">
          <a:avLst/>
        </a:prstGeom>
        <a:noFill/>
        <a:ln w="9525" cmpd="sng">
          <a:noFill/>
        </a:ln>
      </xdr:spPr>
    </xdr:pic>
    <xdr:clientData/>
  </xdr:twoCellAnchor>
  <xdr:twoCellAnchor editAs="oneCell">
    <xdr:from>
      <xdr:col>35</xdr:col>
      <xdr:colOff>228600</xdr:colOff>
      <xdr:row>4</xdr:row>
      <xdr:rowOff>47625</xdr:rowOff>
    </xdr:from>
    <xdr:to>
      <xdr:col>37</xdr:col>
      <xdr:colOff>333375</xdr:colOff>
      <xdr:row>5</xdr:row>
      <xdr:rowOff>123825</xdr:rowOff>
    </xdr:to>
    <xdr:pic>
      <xdr:nvPicPr>
        <xdr:cNvPr id="4" name="CheckBox3"/>
        <xdr:cNvPicPr preferRelativeResize="1">
          <a:picLocks noChangeAspect="1"/>
        </xdr:cNvPicPr>
      </xdr:nvPicPr>
      <xdr:blipFill>
        <a:blip r:embed="rId4"/>
        <a:stretch>
          <a:fillRect/>
        </a:stretch>
      </xdr:blipFill>
      <xdr:spPr>
        <a:xfrm>
          <a:off x="13496925" y="1152525"/>
          <a:ext cx="828675" cy="257175"/>
        </a:xfrm>
        <a:prstGeom prst="rect">
          <a:avLst/>
        </a:prstGeom>
        <a:noFill/>
        <a:ln w="9525" cmpd="sng">
          <a:noFill/>
        </a:ln>
      </xdr:spPr>
    </xdr:pic>
    <xdr:clientData/>
  </xdr:twoCellAnchor>
  <xdr:twoCellAnchor editAs="oneCell">
    <xdr:from>
      <xdr:col>27</xdr:col>
      <xdr:colOff>95250</xdr:colOff>
      <xdr:row>8</xdr:row>
      <xdr:rowOff>161925</xdr:rowOff>
    </xdr:from>
    <xdr:to>
      <xdr:col>31</xdr:col>
      <xdr:colOff>276225</xdr:colOff>
      <xdr:row>10</xdr:row>
      <xdr:rowOff>47625</xdr:rowOff>
    </xdr:to>
    <xdr:pic>
      <xdr:nvPicPr>
        <xdr:cNvPr id="5" name="CheckBox4"/>
        <xdr:cNvPicPr preferRelativeResize="1">
          <a:picLocks noChangeAspect="1"/>
        </xdr:cNvPicPr>
      </xdr:nvPicPr>
      <xdr:blipFill>
        <a:blip r:embed="rId5"/>
        <a:stretch>
          <a:fillRect/>
        </a:stretch>
      </xdr:blipFill>
      <xdr:spPr>
        <a:xfrm>
          <a:off x="10572750" y="2009775"/>
          <a:ext cx="1524000" cy="247650"/>
        </a:xfrm>
        <a:prstGeom prst="rect">
          <a:avLst/>
        </a:prstGeom>
        <a:noFill/>
        <a:ln w="9525" cmpd="sng">
          <a:noFill/>
        </a:ln>
      </xdr:spPr>
    </xdr:pic>
    <xdr:clientData/>
  </xdr:twoCellAnchor>
  <xdr:twoCellAnchor editAs="oneCell">
    <xdr:from>
      <xdr:col>31</xdr:col>
      <xdr:colOff>352425</xdr:colOff>
      <xdr:row>8</xdr:row>
      <xdr:rowOff>161925</xdr:rowOff>
    </xdr:from>
    <xdr:to>
      <xdr:col>35</xdr:col>
      <xdr:colOff>247650</xdr:colOff>
      <xdr:row>10</xdr:row>
      <xdr:rowOff>47625</xdr:rowOff>
    </xdr:to>
    <xdr:pic>
      <xdr:nvPicPr>
        <xdr:cNvPr id="6" name="CheckBox5"/>
        <xdr:cNvPicPr preferRelativeResize="1">
          <a:picLocks noChangeAspect="1"/>
        </xdr:cNvPicPr>
      </xdr:nvPicPr>
      <xdr:blipFill>
        <a:blip r:embed="rId6"/>
        <a:stretch>
          <a:fillRect/>
        </a:stretch>
      </xdr:blipFill>
      <xdr:spPr>
        <a:xfrm>
          <a:off x="12172950" y="2009775"/>
          <a:ext cx="1343025" cy="247650"/>
        </a:xfrm>
        <a:prstGeom prst="rect">
          <a:avLst/>
        </a:prstGeom>
        <a:noFill/>
        <a:ln w="9525" cmpd="sng">
          <a:noFill/>
        </a:ln>
      </xdr:spPr>
    </xdr:pic>
    <xdr:clientData/>
  </xdr:twoCellAnchor>
  <xdr:twoCellAnchor editAs="oneCell">
    <xdr:from>
      <xdr:col>36</xdr:col>
      <xdr:colOff>133350</xdr:colOff>
      <xdr:row>8</xdr:row>
      <xdr:rowOff>161925</xdr:rowOff>
    </xdr:from>
    <xdr:to>
      <xdr:col>39</xdr:col>
      <xdr:colOff>47625</xdr:colOff>
      <xdr:row>10</xdr:row>
      <xdr:rowOff>47625</xdr:rowOff>
    </xdr:to>
    <xdr:pic>
      <xdr:nvPicPr>
        <xdr:cNvPr id="7" name="CheckBox6"/>
        <xdr:cNvPicPr preferRelativeResize="1">
          <a:picLocks noChangeAspect="1"/>
        </xdr:cNvPicPr>
      </xdr:nvPicPr>
      <xdr:blipFill>
        <a:blip r:embed="rId7"/>
        <a:stretch>
          <a:fillRect/>
        </a:stretch>
      </xdr:blipFill>
      <xdr:spPr>
        <a:xfrm>
          <a:off x="13763625" y="2009775"/>
          <a:ext cx="1000125" cy="247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85725</xdr:colOff>
      <xdr:row>4</xdr:row>
      <xdr:rowOff>57150</xdr:rowOff>
    </xdr:from>
    <xdr:to>
      <xdr:col>11</xdr:col>
      <xdr:colOff>257175</xdr:colOff>
      <xdr:row>4</xdr:row>
      <xdr:rowOff>200025</xdr:rowOff>
    </xdr:to>
    <xdr:pic>
      <xdr:nvPicPr>
        <xdr:cNvPr id="1" name="CheckBox1"/>
        <xdr:cNvPicPr preferRelativeResize="1">
          <a:picLocks noChangeAspect="1"/>
        </xdr:cNvPicPr>
      </xdr:nvPicPr>
      <xdr:blipFill>
        <a:blip r:embed="rId1"/>
        <a:stretch>
          <a:fillRect/>
        </a:stretch>
      </xdr:blipFill>
      <xdr:spPr>
        <a:xfrm>
          <a:off x="4524375" y="1028700"/>
          <a:ext cx="171450" cy="142875"/>
        </a:xfrm>
        <a:prstGeom prst="rect">
          <a:avLst/>
        </a:prstGeom>
        <a:noFill/>
        <a:ln w="9525" cmpd="sng">
          <a:noFill/>
        </a:ln>
      </xdr:spPr>
    </xdr:pic>
    <xdr:clientData/>
  </xdr:twoCellAnchor>
  <xdr:twoCellAnchor editAs="oneCell">
    <xdr:from>
      <xdr:col>20</xdr:col>
      <xdr:colOff>66675</xdr:colOff>
      <xdr:row>4</xdr:row>
      <xdr:rowOff>57150</xdr:rowOff>
    </xdr:from>
    <xdr:to>
      <xdr:col>20</xdr:col>
      <xdr:colOff>238125</xdr:colOff>
      <xdr:row>4</xdr:row>
      <xdr:rowOff>200025</xdr:rowOff>
    </xdr:to>
    <xdr:pic>
      <xdr:nvPicPr>
        <xdr:cNvPr id="2" name="CheckBox2"/>
        <xdr:cNvPicPr preferRelativeResize="1">
          <a:picLocks noChangeAspect="1"/>
        </xdr:cNvPicPr>
      </xdr:nvPicPr>
      <xdr:blipFill>
        <a:blip r:embed="rId1"/>
        <a:stretch>
          <a:fillRect/>
        </a:stretch>
      </xdr:blipFill>
      <xdr:spPr>
        <a:xfrm>
          <a:off x="8105775" y="1028700"/>
          <a:ext cx="171450" cy="142875"/>
        </a:xfrm>
        <a:prstGeom prst="rect">
          <a:avLst/>
        </a:prstGeom>
        <a:noFill/>
        <a:ln w="9525" cmpd="sng">
          <a:noFill/>
        </a:ln>
      </xdr:spPr>
    </xdr:pic>
    <xdr:clientData/>
  </xdr:twoCellAnchor>
  <xdr:twoCellAnchor editAs="oneCell">
    <xdr:from>
      <xdr:col>29</xdr:col>
      <xdr:colOff>95250</xdr:colOff>
      <xdr:row>4</xdr:row>
      <xdr:rowOff>57150</xdr:rowOff>
    </xdr:from>
    <xdr:to>
      <xdr:col>29</xdr:col>
      <xdr:colOff>266700</xdr:colOff>
      <xdr:row>4</xdr:row>
      <xdr:rowOff>200025</xdr:rowOff>
    </xdr:to>
    <xdr:pic>
      <xdr:nvPicPr>
        <xdr:cNvPr id="3" name="CheckBox3"/>
        <xdr:cNvPicPr preferRelativeResize="1">
          <a:picLocks noChangeAspect="1"/>
        </xdr:cNvPicPr>
      </xdr:nvPicPr>
      <xdr:blipFill>
        <a:blip r:embed="rId2"/>
        <a:stretch>
          <a:fillRect/>
        </a:stretch>
      </xdr:blipFill>
      <xdr:spPr>
        <a:xfrm>
          <a:off x="11734800" y="1028700"/>
          <a:ext cx="171450" cy="142875"/>
        </a:xfrm>
        <a:prstGeom prst="rect">
          <a:avLst/>
        </a:prstGeom>
        <a:noFill/>
        <a:ln w="9525" cmpd="sng">
          <a:noFill/>
        </a:ln>
      </xdr:spPr>
    </xdr:pic>
    <xdr:clientData/>
  </xdr:twoCellAnchor>
  <xdr:twoCellAnchor editAs="oneCell">
    <xdr:from>
      <xdr:col>35</xdr:col>
      <xdr:colOff>0</xdr:colOff>
      <xdr:row>2</xdr:row>
      <xdr:rowOff>9525</xdr:rowOff>
    </xdr:from>
    <xdr:to>
      <xdr:col>37</xdr:col>
      <xdr:colOff>228600</xdr:colOff>
      <xdr:row>2</xdr:row>
      <xdr:rowOff>285750</xdr:rowOff>
    </xdr:to>
    <xdr:pic>
      <xdr:nvPicPr>
        <xdr:cNvPr id="4" name="GraphButton"/>
        <xdr:cNvPicPr preferRelativeResize="1">
          <a:picLocks noChangeAspect="1"/>
        </xdr:cNvPicPr>
      </xdr:nvPicPr>
      <xdr:blipFill>
        <a:blip r:embed="rId3"/>
        <a:stretch>
          <a:fillRect/>
        </a:stretch>
      </xdr:blipFill>
      <xdr:spPr>
        <a:xfrm>
          <a:off x="14001750" y="323850"/>
          <a:ext cx="952500" cy="276225"/>
        </a:xfrm>
        <a:prstGeom prst="rect">
          <a:avLst/>
        </a:prstGeom>
        <a:noFill/>
        <a:ln w="9525" cmpd="sng">
          <a:noFill/>
        </a:ln>
      </xdr:spPr>
    </xdr:pic>
    <xdr:clientData/>
  </xdr:twoCellAnchor>
  <xdr:twoCellAnchor>
    <xdr:from>
      <xdr:col>34</xdr:col>
      <xdr:colOff>95250</xdr:colOff>
      <xdr:row>3</xdr:row>
      <xdr:rowOff>304800</xdr:rowOff>
    </xdr:from>
    <xdr:to>
      <xdr:col>53</xdr:col>
      <xdr:colOff>180975</xdr:colOff>
      <xdr:row>24</xdr:row>
      <xdr:rowOff>171450</xdr:rowOff>
    </xdr:to>
    <xdr:graphicFrame>
      <xdr:nvGraphicFramePr>
        <xdr:cNvPr id="5" name="GHGGraph"/>
        <xdr:cNvGraphicFramePr/>
      </xdr:nvGraphicFramePr>
      <xdr:xfrm>
        <a:off x="13735050" y="962025"/>
        <a:ext cx="7286625" cy="4448175"/>
      </xdr:xfrm>
      <a:graphic>
        <a:graphicData uri="http://schemas.openxmlformats.org/drawingml/2006/chart">
          <c:chart xmlns:c="http://schemas.openxmlformats.org/drawingml/2006/chart" r:id="rId4"/>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228600</xdr:colOff>
      <xdr:row>7</xdr:row>
      <xdr:rowOff>561975</xdr:rowOff>
    </xdr:from>
    <xdr:to>
      <xdr:col>5</xdr:col>
      <xdr:colOff>352425</xdr:colOff>
      <xdr:row>7</xdr:row>
      <xdr:rowOff>1133475</xdr:rowOff>
    </xdr:to>
    <xdr:pic>
      <xdr:nvPicPr>
        <xdr:cNvPr id="1" name="図 4"/>
        <xdr:cNvPicPr preferRelativeResize="1">
          <a:picLocks noChangeAspect="1"/>
        </xdr:cNvPicPr>
      </xdr:nvPicPr>
      <xdr:blipFill>
        <a:blip r:embed="rId1"/>
        <a:stretch>
          <a:fillRect/>
        </a:stretch>
      </xdr:blipFill>
      <xdr:spPr>
        <a:xfrm>
          <a:off x="2790825" y="1733550"/>
          <a:ext cx="3714750" cy="571500"/>
        </a:xfrm>
        <a:prstGeom prst="rect">
          <a:avLst/>
        </a:prstGeom>
        <a:noFill/>
        <a:ln w="9525" cmpd="sng">
          <a:noFill/>
        </a:ln>
      </xdr:spPr>
    </xdr:pic>
    <xdr:clientData/>
  </xdr:twoCellAnchor>
  <xdr:twoCellAnchor editAs="oneCell">
    <xdr:from>
      <xdr:col>6</xdr:col>
      <xdr:colOff>1009650</xdr:colOff>
      <xdr:row>7</xdr:row>
      <xdr:rowOff>104775</xdr:rowOff>
    </xdr:from>
    <xdr:to>
      <xdr:col>6</xdr:col>
      <xdr:colOff>3486150</xdr:colOff>
      <xdr:row>7</xdr:row>
      <xdr:rowOff>1447800</xdr:rowOff>
    </xdr:to>
    <xdr:pic>
      <xdr:nvPicPr>
        <xdr:cNvPr id="2" name="図 5"/>
        <xdr:cNvPicPr preferRelativeResize="1">
          <a:picLocks noChangeAspect="1"/>
        </xdr:cNvPicPr>
      </xdr:nvPicPr>
      <xdr:blipFill>
        <a:blip r:embed="rId2"/>
        <a:stretch>
          <a:fillRect/>
        </a:stretch>
      </xdr:blipFill>
      <xdr:spPr>
        <a:xfrm>
          <a:off x="7848600" y="1276350"/>
          <a:ext cx="2476500" cy="1343025"/>
        </a:xfrm>
        <a:prstGeom prst="rect">
          <a:avLst/>
        </a:prstGeom>
        <a:noFill/>
        <a:ln w="9525" cmpd="sng">
          <a:noFill/>
        </a:ln>
      </xdr:spPr>
    </xdr:pic>
    <xdr:clientData/>
  </xdr:twoCellAnchor>
  <xdr:twoCellAnchor editAs="oneCell">
    <xdr:from>
      <xdr:col>11</xdr:col>
      <xdr:colOff>0</xdr:colOff>
      <xdr:row>3</xdr:row>
      <xdr:rowOff>38100</xdr:rowOff>
    </xdr:from>
    <xdr:to>
      <xdr:col>15</xdr:col>
      <xdr:colOff>66675</xdr:colOff>
      <xdr:row>6</xdr:row>
      <xdr:rowOff>190500</xdr:rowOff>
    </xdr:to>
    <xdr:pic>
      <xdr:nvPicPr>
        <xdr:cNvPr id="3" name="図 3"/>
        <xdr:cNvPicPr preferRelativeResize="1">
          <a:picLocks noChangeAspect="1"/>
        </xdr:cNvPicPr>
      </xdr:nvPicPr>
      <xdr:blipFill>
        <a:blip r:embed="rId3"/>
        <a:stretch>
          <a:fillRect/>
        </a:stretch>
      </xdr:blipFill>
      <xdr:spPr>
        <a:xfrm>
          <a:off x="18392775" y="438150"/>
          <a:ext cx="2809875" cy="638175"/>
        </a:xfrm>
        <a:prstGeom prst="rect">
          <a:avLst/>
        </a:prstGeom>
        <a:noFill/>
        <a:ln w="9525" cmpd="sng">
          <a:noFill/>
        </a:ln>
      </xdr:spPr>
    </xdr:pic>
    <xdr:clientData/>
  </xdr:twoCellAnchor>
  <xdr:twoCellAnchor editAs="oneCell">
    <xdr:from>
      <xdr:col>15</xdr:col>
      <xdr:colOff>180975</xdr:colOff>
      <xdr:row>3</xdr:row>
      <xdr:rowOff>47625</xdr:rowOff>
    </xdr:from>
    <xdr:to>
      <xdr:col>21</xdr:col>
      <xdr:colOff>66675</xdr:colOff>
      <xdr:row>6</xdr:row>
      <xdr:rowOff>200025</xdr:rowOff>
    </xdr:to>
    <xdr:pic>
      <xdr:nvPicPr>
        <xdr:cNvPr id="4" name="図 4"/>
        <xdr:cNvPicPr preferRelativeResize="1">
          <a:picLocks noChangeAspect="1"/>
        </xdr:cNvPicPr>
      </xdr:nvPicPr>
      <xdr:blipFill>
        <a:blip r:embed="rId4"/>
        <a:stretch>
          <a:fillRect/>
        </a:stretch>
      </xdr:blipFill>
      <xdr:spPr>
        <a:xfrm>
          <a:off x="21316950" y="447675"/>
          <a:ext cx="4000500" cy="638175"/>
        </a:xfrm>
        <a:prstGeom prst="rect">
          <a:avLst/>
        </a:prstGeom>
        <a:noFill/>
        <a:ln w="9525" cmpd="sng">
          <a:noFill/>
        </a:ln>
      </xdr:spPr>
    </xdr:pic>
    <xdr:clientData/>
  </xdr:twoCellAnchor>
  <xdr:twoCellAnchor editAs="oneCell">
    <xdr:from>
      <xdr:col>11</xdr:col>
      <xdr:colOff>0</xdr:colOff>
      <xdr:row>6</xdr:row>
      <xdr:rowOff>257175</xdr:rowOff>
    </xdr:from>
    <xdr:to>
      <xdr:col>16</xdr:col>
      <xdr:colOff>581025</xdr:colOff>
      <xdr:row>7</xdr:row>
      <xdr:rowOff>1181100</xdr:rowOff>
    </xdr:to>
    <xdr:pic>
      <xdr:nvPicPr>
        <xdr:cNvPr id="5" name="図 5"/>
        <xdr:cNvPicPr preferRelativeResize="1">
          <a:picLocks noChangeAspect="1"/>
        </xdr:cNvPicPr>
      </xdr:nvPicPr>
      <xdr:blipFill>
        <a:blip r:embed="rId5"/>
        <a:stretch>
          <a:fillRect/>
        </a:stretch>
      </xdr:blipFill>
      <xdr:spPr>
        <a:xfrm>
          <a:off x="18392775" y="1143000"/>
          <a:ext cx="4010025" cy="1209675"/>
        </a:xfrm>
        <a:prstGeom prst="rect">
          <a:avLst/>
        </a:prstGeom>
        <a:noFill/>
        <a:ln w="9525" cmpd="sng">
          <a:noFill/>
        </a:ln>
      </xdr:spPr>
    </xdr:pic>
    <xdr:clientData/>
  </xdr:twoCellAnchor>
  <xdr:twoCellAnchor editAs="oneCell">
    <xdr:from>
      <xdr:col>17</xdr:col>
      <xdr:colOff>0</xdr:colOff>
      <xdr:row>6</xdr:row>
      <xdr:rowOff>257175</xdr:rowOff>
    </xdr:from>
    <xdr:to>
      <xdr:col>24</xdr:col>
      <xdr:colOff>409575</xdr:colOff>
      <xdr:row>7</xdr:row>
      <xdr:rowOff>1200150</xdr:rowOff>
    </xdr:to>
    <xdr:pic>
      <xdr:nvPicPr>
        <xdr:cNvPr id="6" name="図 6"/>
        <xdr:cNvPicPr preferRelativeResize="1">
          <a:picLocks noChangeAspect="1"/>
        </xdr:cNvPicPr>
      </xdr:nvPicPr>
      <xdr:blipFill>
        <a:blip r:embed="rId6"/>
        <a:stretch>
          <a:fillRect/>
        </a:stretch>
      </xdr:blipFill>
      <xdr:spPr>
        <a:xfrm>
          <a:off x="22507575" y="1143000"/>
          <a:ext cx="5210175" cy="1228725"/>
        </a:xfrm>
        <a:prstGeom prst="rect">
          <a:avLst/>
        </a:prstGeom>
        <a:noFill/>
        <a:ln w="9525" cmpd="sng">
          <a:noFill/>
        </a:ln>
      </xdr:spPr>
    </xdr:pic>
    <xdr:clientData/>
  </xdr:twoCellAnchor>
  <xdr:twoCellAnchor editAs="oneCell">
    <xdr:from>
      <xdr:col>11</xdr:col>
      <xdr:colOff>47625</xdr:colOff>
      <xdr:row>7</xdr:row>
      <xdr:rowOff>1276350</xdr:rowOff>
    </xdr:from>
    <xdr:to>
      <xdr:col>16</xdr:col>
      <xdr:colOff>600075</xdr:colOff>
      <xdr:row>10</xdr:row>
      <xdr:rowOff>19050</xdr:rowOff>
    </xdr:to>
    <xdr:pic>
      <xdr:nvPicPr>
        <xdr:cNvPr id="7" name="図 7"/>
        <xdr:cNvPicPr preferRelativeResize="1">
          <a:picLocks noChangeAspect="1"/>
        </xdr:cNvPicPr>
      </xdr:nvPicPr>
      <xdr:blipFill>
        <a:blip r:embed="rId7"/>
        <a:stretch>
          <a:fillRect/>
        </a:stretch>
      </xdr:blipFill>
      <xdr:spPr>
        <a:xfrm>
          <a:off x="18440400" y="2447925"/>
          <a:ext cx="3990975" cy="1238250"/>
        </a:xfrm>
        <a:prstGeom prst="rect">
          <a:avLst/>
        </a:prstGeom>
        <a:noFill/>
        <a:ln w="9525" cmpd="sng">
          <a:noFill/>
        </a:ln>
      </xdr:spPr>
    </xdr:pic>
    <xdr:clientData/>
  </xdr:twoCellAnchor>
  <xdr:twoCellAnchor editAs="oneCell">
    <xdr:from>
      <xdr:col>17</xdr:col>
      <xdr:colOff>9525</xdr:colOff>
      <xdr:row>7</xdr:row>
      <xdr:rowOff>1257300</xdr:rowOff>
    </xdr:from>
    <xdr:to>
      <xdr:col>24</xdr:col>
      <xdr:colOff>409575</xdr:colOff>
      <xdr:row>10</xdr:row>
      <xdr:rowOff>0</xdr:rowOff>
    </xdr:to>
    <xdr:pic>
      <xdr:nvPicPr>
        <xdr:cNvPr id="8" name="図 8"/>
        <xdr:cNvPicPr preferRelativeResize="1">
          <a:picLocks noChangeAspect="1"/>
        </xdr:cNvPicPr>
      </xdr:nvPicPr>
      <xdr:blipFill>
        <a:blip r:embed="rId8"/>
        <a:stretch>
          <a:fillRect/>
        </a:stretch>
      </xdr:blipFill>
      <xdr:spPr>
        <a:xfrm>
          <a:off x="22517100" y="2428875"/>
          <a:ext cx="5200650" cy="1238250"/>
        </a:xfrm>
        <a:prstGeom prst="rect">
          <a:avLst/>
        </a:prstGeom>
        <a:noFill/>
        <a:ln w="9525" cmpd="sng">
          <a:noFill/>
        </a:ln>
      </xdr:spPr>
    </xdr:pic>
    <xdr:clientData/>
  </xdr:twoCellAnchor>
  <xdr:twoCellAnchor editAs="oneCell">
    <xdr:from>
      <xdr:col>17</xdr:col>
      <xdr:colOff>66675</xdr:colOff>
      <xdr:row>10</xdr:row>
      <xdr:rowOff>85725</xdr:rowOff>
    </xdr:from>
    <xdr:to>
      <xdr:col>21</xdr:col>
      <xdr:colOff>133350</xdr:colOff>
      <xdr:row>13</xdr:row>
      <xdr:rowOff>66675</xdr:rowOff>
    </xdr:to>
    <xdr:pic>
      <xdr:nvPicPr>
        <xdr:cNvPr id="9" name="図 9"/>
        <xdr:cNvPicPr preferRelativeResize="1">
          <a:picLocks noChangeAspect="1"/>
        </xdr:cNvPicPr>
      </xdr:nvPicPr>
      <xdr:blipFill>
        <a:blip r:embed="rId9"/>
        <a:stretch>
          <a:fillRect/>
        </a:stretch>
      </xdr:blipFill>
      <xdr:spPr>
        <a:xfrm>
          <a:off x="22574250" y="3752850"/>
          <a:ext cx="2809875" cy="1524000"/>
        </a:xfrm>
        <a:prstGeom prst="rect">
          <a:avLst/>
        </a:prstGeom>
        <a:noFill/>
        <a:ln w="9525" cmpd="sng">
          <a:noFill/>
        </a:ln>
      </xdr:spPr>
    </xdr:pic>
    <xdr:clientData/>
  </xdr:twoCellAnchor>
  <xdr:twoCellAnchor editAs="oneCell">
    <xdr:from>
      <xdr:col>11</xdr:col>
      <xdr:colOff>47625</xdr:colOff>
      <xdr:row>10</xdr:row>
      <xdr:rowOff>47625</xdr:rowOff>
    </xdr:from>
    <xdr:to>
      <xdr:col>16</xdr:col>
      <xdr:colOff>590550</xdr:colOff>
      <xdr:row>13</xdr:row>
      <xdr:rowOff>38100</xdr:rowOff>
    </xdr:to>
    <xdr:pic>
      <xdr:nvPicPr>
        <xdr:cNvPr id="10" name="図 10"/>
        <xdr:cNvPicPr preferRelativeResize="1">
          <a:picLocks noChangeAspect="1"/>
        </xdr:cNvPicPr>
      </xdr:nvPicPr>
      <xdr:blipFill>
        <a:blip r:embed="rId10"/>
        <a:stretch>
          <a:fillRect/>
        </a:stretch>
      </xdr:blipFill>
      <xdr:spPr>
        <a:xfrm>
          <a:off x="18440400" y="3714750"/>
          <a:ext cx="3981450" cy="1533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2.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3.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7.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7">
    <pageSetUpPr fitToPage="1"/>
  </sheetPr>
  <dimension ref="A1:N24"/>
  <sheetViews>
    <sheetView tabSelected="1" view="pageBreakPreview" zoomScaleSheetLayoutView="100" workbookViewId="0" topLeftCell="A1">
      <selection activeCell="C4" sqref="C4"/>
    </sheetView>
  </sheetViews>
  <sheetFormatPr defaultColWidth="9.00390625" defaultRowHeight="12.75"/>
  <cols>
    <col min="1" max="1" width="18.625" style="35" customWidth="1"/>
    <col min="2" max="2" width="4.125" style="35" customWidth="1"/>
    <col min="3" max="3" width="23.125" style="35" bestFit="1" customWidth="1"/>
    <col min="4" max="5" width="14.00390625" style="35" customWidth="1"/>
    <col min="6" max="6" width="12.875" style="35" customWidth="1"/>
    <col min="7" max="8" width="9.125" style="35" customWidth="1"/>
    <col min="9" max="9" width="2.625" style="35" customWidth="1"/>
    <col min="10" max="14" width="9.125" style="35" customWidth="1"/>
    <col min="15" max="16384" width="9.125" style="35" customWidth="1"/>
  </cols>
  <sheetData>
    <row r="1" spans="1:14" ht="24.75" customHeight="1" thickBot="1">
      <c r="A1" s="283"/>
      <c r="B1" s="283"/>
      <c r="C1" s="283"/>
      <c r="D1" s="283"/>
      <c r="E1" s="283"/>
      <c r="F1" s="283"/>
      <c r="G1" s="283"/>
      <c r="H1" s="283"/>
      <c r="I1" s="283"/>
      <c r="J1" s="283"/>
      <c r="K1" s="283"/>
      <c r="L1" s="283"/>
      <c r="M1" s="283"/>
      <c r="N1" s="283"/>
    </row>
    <row r="2" spans="1:14" ht="54.75" customHeight="1" thickBot="1">
      <c r="A2" s="348" t="s">
        <v>541</v>
      </c>
      <c r="B2" s="349"/>
      <c r="C2" s="349"/>
      <c r="D2" s="349"/>
      <c r="E2" s="349"/>
      <c r="F2" s="349"/>
      <c r="G2" s="349"/>
      <c r="H2" s="349"/>
      <c r="I2" s="349"/>
      <c r="J2" s="349"/>
      <c r="K2" s="349"/>
      <c r="L2" s="349"/>
      <c r="M2" s="349"/>
      <c r="N2" s="350"/>
    </row>
    <row r="3" spans="1:14" ht="19.5" customHeight="1">
      <c r="A3" s="283"/>
      <c r="B3" s="283"/>
      <c r="C3" s="283"/>
      <c r="D3" s="283"/>
      <c r="E3" s="283"/>
      <c r="F3" s="283"/>
      <c r="G3" s="283"/>
      <c r="H3" s="283"/>
      <c r="I3" s="283"/>
      <c r="J3" s="283"/>
      <c r="K3" s="283"/>
      <c r="L3" s="283"/>
      <c r="M3" s="283"/>
      <c r="N3" s="283"/>
    </row>
    <row r="4" spans="1:14" ht="19.5" customHeight="1">
      <c r="A4" s="283"/>
      <c r="B4" s="284"/>
      <c r="C4" s="285"/>
      <c r="D4" s="285"/>
      <c r="E4" s="284"/>
      <c r="F4" s="285"/>
      <c r="G4" s="285"/>
      <c r="H4" s="285"/>
      <c r="I4" s="285"/>
      <c r="J4" s="285"/>
      <c r="K4" s="286"/>
      <c r="L4" s="317"/>
      <c r="M4" s="317"/>
      <c r="N4" s="283"/>
    </row>
    <row r="5" spans="1:14" ht="19.5" customHeight="1">
      <c r="A5" s="287"/>
      <c r="B5" s="288"/>
      <c r="C5" s="289" t="s">
        <v>29</v>
      </c>
      <c r="D5" s="291"/>
      <c r="E5" s="288"/>
      <c r="F5" s="291"/>
      <c r="G5" s="291"/>
      <c r="H5" s="291"/>
      <c r="I5" s="291"/>
      <c r="J5" s="291"/>
      <c r="K5" s="290"/>
      <c r="L5" s="291"/>
      <c r="M5" s="291"/>
      <c r="N5" s="287"/>
    </row>
    <row r="6" spans="1:14" ht="19.5" customHeight="1">
      <c r="A6" s="287"/>
      <c r="B6" s="288"/>
      <c r="C6" s="289" t="s">
        <v>30</v>
      </c>
      <c r="D6" s="291"/>
      <c r="E6" s="288"/>
      <c r="F6" s="291"/>
      <c r="G6" s="291"/>
      <c r="H6" s="291"/>
      <c r="I6" s="291"/>
      <c r="J6" s="291"/>
      <c r="K6" s="290"/>
      <c r="L6" s="291"/>
      <c r="M6" s="291"/>
      <c r="N6" s="287"/>
    </row>
    <row r="7" spans="1:14" ht="19.5" customHeight="1">
      <c r="A7" s="287"/>
      <c r="B7" s="288"/>
      <c r="C7" s="289" t="s">
        <v>343</v>
      </c>
      <c r="D7" s="291"/>
      <c r="E7" s="288"/>
      <c r="F7" s="291"/>
      <c r="G7" s="291"/>
      <c r="H7" s="291"/>
      <c r="I7" s="291"/>
      <c r="J7" s="291"/>
      <c r="K7" s="290"/>
      <c r="L7" s="291"/>
      <c r="M7" s="291"/>
      <c r="N7" s="287"/>
    </row>
    <row r="8" spans="1:14" ht="19.5" customHeight="1">
      <c r="A8" s="287"/>
      <c r="B8" s="288"/>
      <c r="C8" s="289" t="s">
        <v>31</v>
      </c>
      <c r="D8" s="291"/>
      <c r="E8" s="288"/>
      <c r="F8" s="291"/>
      <c r="G8" s="291"/>
      <c r="H8" s="291"/>
      <c r="I8" s="291"/>
      <c r="J8" s="291"/>
      <c r="K8" s="290"/>
      <c r="L8" s="291"/>
      <c r="M8" s="291"/>
      <c r="N8" s="287"/>
    </row>
    <row r="9" spans="1:14" ht="19.5" customHeight="1">
      <c r="A9" s="287"/>
      <c r="B9" s="288"/>
      <c r="C9" s="289" t="s">
        <v>32</v>
      </c>
      <c r="D9" s="291"/>
      <c r="E9" s="288"/>
      <c r="F9" s="291"/>
      <c r="G9" s="291"/>
      <c r="H9" s="291"/>
      <c r="I9" s="291"/>
      <c r="J9" s="291"/>
      <c r="K9" s="290"/>
      <c r="L9" s="291"/>
      <c r="M9" s="291"/>
      <c r="N9" s="287"/>
    </row>
    <row r="10" spans="1:14" ht="19.5" customHeight="1">
      <c r="A10" s="287"/>
      <c r="B10" s="288"/>
      <c r="C10" s="289" t="s">
        <v>344</v>
      </c>
      <c r="D10" s="291"/>
      <c r="E10" s="288"/>
      <c r="F10" s="291"/>
      <c r="G10" s="291"/>
      <c r="H10" s="291"/>
      <c r="I10" s="291"/>
      <c r="J10" s="291"/>
      <c r="K10" s="290"/>
      <c r="L10" s="291"/>
      <c r="M10" s="291"/>
      <c r="N10" s="287"/>
    </row>
    <row r="11" spans="1:14" ht="19.5" customHeight="1">
      <c r="A11" s="287"/>
      <c r="B11" s="288"/>
      <c r="C11" s="289" t="s">
        <v>33</v>
      </c>
      <c r="D11" s="291"/>
      <c r="E11" s="288"/>
      <c r="F11" s="291"/>
      <c r="G11" s="291"/>
      <c r="H11" s="291"/>
      <c r="I11" s="291"/>
      <c r="J11" s="291"/>
      <c r="K11" s="290"/>
      <c r="L11" s="291"/>
      <c r="M11" s="291"/>
      <c r="N11" s="287"/>
    </row>
    <row r="12" spans="1:14" ht="19.5" customHeight="1">
      <c r="A12" s="287"/>
      <c r="B12" s="288"/>
      <c r="C12" s="289" t="s">
        <v>340</v>
      </c>
      <c r="D12" s="291"/>
      <c r="E12" s="292"/>
      <c r="F12" s="293"/>
      <c r="G12" s="293"/>
      <c r="H12" s="293"/>
      <c r="I12" s="293"/>
      <c r="J12" s="293"/>
      <c r="K12" s="294"/>
      <c r="L12" s="291"/>
      <c r="M12" s="291"/>
      <c r="N12" s="287"/>
    </row>
    <row r="13" spans="1:14" ht="19.5" customHeight="1">
      <c r="A13" s="287"/>
      <c r="B13" s="288"/>
      <c r="C13" s="289" t="s">
        <v>341</v>
      </c>
      <c r="D13" s="290"/>
      <c r="E13" s="291"/>
      <c r="F13" s="291"/>
      <c r="G13" s="291"/>
      <c r="H13" s="291"/>
      <c r="I13" s="291"/>
      <c r="J13" s="291"/>
      <c r="K13" s="291"/>
      <c r="L13" s="291"/>
      <c r="M13" s="291"/>
      <c r="N13" s="287"/>
    </row>
    <row r="14" spans="1:14" ht="19.5" customHeight="1">
      <c r="A14" s="287"/>
      <c r="B14" s="292"/>
      <c r="C14" s="293"/>
      <c r="D14" s="294"/>
      <c r="E14" s="291"/>
      <c r="F14" s="291"/>
      <c r="G14" s="287"/>
      <c r="H14" s="287"/>
      <c r="I14" s="291"/>
      <c r="J14" s="291"/>
      <c r="K14" s="291"/>
      <c r="L14" s="291"/>
      <c r="M14" s="291"/>
      <c r="N14" s="287"/>
    </row>
    <row r="15" spans="1:14" ht="19.5" customHeight="1">
      <c r="A15" s="287"/>
      <c r="B15" s="287"/>
      <c r="C15" s="287"/>
      <c r="D15" s="287"/>
      <c r="E15" s="287"/>
      <c r="F15" s="287"/>
      <c r="G15" s="287"/>
      <c r="H15" s="287"/>
      <c r="I15" s="287"/>
      <c r="J15" s="287"/>
      <c r="K15" s="287"/>
      <c r="L15" s="287"/>
      <c r="M15" s="287"/>
      <c r="N15" s="287"/>
    </row>
    <row r="16" spans="1:14" ht="19.5" customHeight="1">
      <c r="A16" s="287"/>
      <c r="B16" s="287"/>
      <c r="C16" s="287"/>
      <c r="D16" s="287"/>
      <c r="E16" s="287"/>
      <c r="F16" s="287"/>
      <c r="G16" s="287"/>
      <c r="H16" s="287"/>
      <c r="I16" s="287"/>
      <c r="J16" s="287"/>
      <c r="K16" s="287"/>
      <c r="L16" s="287"/>
      <c r="M16" s="287"/>
      <c r="N16" s="287"/>
    </row>
    <row r="17" spans="1:14" ht="6" customHeight="1">
      <c r="A17" s="287"/>
      <c r="B17" s="287"/>
      <c r="C17" s="287"/>
      <c r="D17" s="287"/>
      <c r="E17" s="287"/>
      <c r="F17" s="287"/>
      <c r="G17" s="287"/>
      <c r="H17" s="287"/>
      <c r="I17" s="287"/>
      <c r="J17" s="287"/>
      <c r="K17" s="287"/>
      <c r="L17" s="287"/>
      <c r="M17" s="287"/>
      <c r="N17" s="287"/>
    </row>
    <row r="18" spans="1:14" ht="17.25">
      <c r="A18" s="287"/>
      <c r="B18" s="287"/>
      <c r="C18" s="287"/>
      <c r="D18" s="287"/>
      <c r="E18" s="287"/>
      <c r="F18" s="287"/>
      <c r="G18" s="287"/>
      <c r="H18" s="287"/>
      <c r="I18" s="287"/>
      <c r="J18" s="287"/>
      <c r="K18" s="287"/>
      <c r="L18" s="287"/>
      <c r="M18" s="287"/>
      <c r="N18" s="287"/>
    </row>
    <row r="19" spans="1:14" ht="17.25">
      <c r="A19" s="287"/>
      <c r="B19" s="287"/>
      <c r="C19" s="287"/>
      <c r="D19" s="287"/>
      <c r="E19" s="287"/>
      <c r="F19" s="287"/>
      <c r="G19" s="287"/>
      <c r="H19" s="287"/>
      <c r="I19" s="287"/>
      <c r="J19" s="287"/>
      <c r="K19" s="287"/>
      <c r="L19" s="287"/>
      <c r="M19" s="287"/>
      <c r="N19" s="287"/>
    </row>
    <row r="20" spans="1:14" ht="17.25">
      <c r="A20" s="287"/>
      <c r="B20" s="287"/>
      <c r="C20" s="287"/>
      <c r="D20" s="287"/>
      <c r="E20" s="287"/>
      <c r="F20" s="287"/>
      <c r="G20" s="287"/>
      <c r="H20" s="287"/>
      <c r="I20" s="287"/>
      <c r="J20" s="287"/>
      <c r="K20" s="287"/>
      <c r="L20" s="287"/>
      <c r="M20" s="287"/>
      <c r="N20" s="287"/>
    </row>
    <row r="21" spans="1:14" ht="17.25">
      <c r="A21" s="287"/>
      <c r="B21" s="287"/>
      <c r="C21" s="287"/>
      <c r="D21" s="287"/>
      <c r="E21" s="287"/>
      <c r="F21" s="287"/>
      <c r="G21" s="287"/>
      <c r="H21" s="287"/>
      <c r="I21" s="287"/>
      <c r="J21" s="287"/>
      <c r="K21" s="287"/>
      <c r="L21" s="287"/>
      <c r="M21" s="287"/>
      <c r="N21" s="287"/>
    </row>
    <row r="22" spans="1:14" ht="17.25">
      <c r="A22" s="287"/>
      <c r="B22" s="287"/>
      <c r="C22" s="287"/>
      <c r="D22" s="287"/>
      <c r="E22" s="287"/>
      <c r="F22" s="287"/>
      <c r="G22" s="287"/>
      <c r="H22" s="287"/>
      <c r="I22" s="287"/>
      <c r="J22" s="287"/>
      <c r="K22" s="287"/>
      <c r="L22" s="287"/>
      <c r="M22" s="287"/>
      <c r="N22" s="287"/>
    </row>
    <row r="23" spans="1:14" ht="17.25">
      <c r="A23" s="347" t="s">
        <v>168</v>
      </c>
      <c r="B23" s="347"/>
      <c r="C23" s="347"/>
      <c r="D23" s="347"/>
      <c r="E23" s="347"/>
      <c r="F23" s="347"/>
      <c r="G23" s="347"/>
      <c r="H23" s="347"/>
      <c r="I23" s="347"/>
      <c r="J23" s="347"/>
      <c r="K23" s="347"/>
      <c r="L23" s="347"/>
      <c r="M23" s="347"/>
      <c r="N23" s="347"/>
    </row>
    <row r="24" spans="1:14" ht="17.25">
      <c r="A24" s="347" t="s">
        <v>562</v>
      </c>
      <c r="B24" s="347"/>
      <c r="C24" s="347"/>
      <c r="D24" s="347"/>
      <c r="E24" s="347"/>
      <c r="F24" s="347"/>
      <c r="G24" s="347"/>
      <c r="H24" s="347"/>
      <c r="I24" s="347"/>
      <c r="J24" s="347"/>
      <c r="K24" s="347"/>
      <c r="L24" s="347"/>
      <c r="M24" s="347"/>
      <c r="N24" s="347"/>
    </row>
  </sheetData>
  <sheetProtection/>
  <mergeCells count="3">
    <mergeCell ref="A23:N23"/>
    <mergeCell ref="A24:N24"/>
    <mergeCell ref="A2:N2"/>
  </mergeCells>
  <hyperlinks>
    <hyperlink ref="C5" location="第２章!A1" display="●第２章"/>
    <hyperlink ref="C6" location="'第３章　コスト'!A1" display="●第３章　コスト"/>
    <hyperlink ref="C7" location="'第３章　GHG削減量'!A1" display="●第３章　GHG排出削減量"/>
    <hyperlink ref="C8" location="'第３章　省エネ効果'!A1" display="●第３章　省エネ効果"/>
    <hyperlink ref="C9" location="'第３章　コスト集計'!A1" display="●第３章　コスト集計"/>
    <hyperlink ref="C11" location="'第３章　全体評価'!A1" display="●第３章　全体評価"/>
    <hyperlink ref="C12" location="耐用年数!A1" display="●耐用年数"/>
    <hyperlink ref="C13" location="各種諸元!A1" display="●各種諸元"/>
    <hyperlink ref="C10" location="'第３章　省エネ効果集計'!A1" display="●第３章　省エネ効果集計"/>
  </hyperlinks>
  <printOptions/>
  <pageMargins left="0.75" right="0.75" top="1" bottom="1" header="0.512" footer="0.512"/>
  <pageSetup fitToHeight="0" fitToWidth="1" horizontalDpi="600" verticalDpi="600" orientation="portrait" paperSize="9" scale="62" r:id="rId2"/>
  <drawing r:id="rId1"/>
</worksheet>
</file>

<file path=xl/worksheets/sheet10.xml><?xml version="1.0" encoding="utf-8"?>
<worksheet xmlns="http://schemas.openxmlformats.org/spreadsheetml/2006/main" xmlns:r="http://schemas.openxmlformats.org/officeDocument/2006/relationships">
  <sheetPr codeName="Sheet11"/>
  <dimension ref="B2:E33"/>
  <sheetViews>
    <sheetView zoomScalePageLayoutView="0" workbookViewId="0" topLeftCell="A1">
      <selection activeCell="A1" sqref="A1"/>
    </sheetView>
  </sheetViews>
  <sheetFormatPr defaultColWidth="9.00390625" defaultRowHeight="12.75"/>
  <cols>
    <col min="2" max="2" width="13.125" style="74" customWidth="1"/>
    <col min="3" max="3" width="48.00390625" style="0" customWidth="1"/>
    <col min="4" max="4" width="15.875" style="0" customWidth="1"/>
    <col min="5" max="5" width="26.625" style="0" customWidth="1"/>
  </cols>
  <sheetData>
    <row r="1" ht="22.5" customHeight="1"/>
    <row r="2" spans="2:5" ht="34.5" customHeight="1">
      <c r="B2" s="950" t="s">
        <v>291</v>
      </c>
      <c r="C2" s="950"/>
      <c r="D2" s="950"/>
      <c r="E2" s="950"/>
    </row>
    <row r="3" spans="2:5" ht="32.25" customHeight="1" thickBot="1">
      <c r="B3" s="135"/>
      <c r="C3" s="134" t="s">
        <v>264</v>
      </c>
      <c r="D3" s="134" t="s">
        <v>87</v>
      </c>
      <c r="E3" s="134" t="s">
        <v>292</v>
      </c>
    </row>
    <row r="4" spans="2:5" ht="28.5" customHeight="1" thickTop="1">
      <c r="B4" s="949" t="s">
        <v>92</v>
      </c>
      <c r="C4" s="133" t="s">
        <v>266</v>
      </c>
      <c r="D4" s="133" t="s">
        <v>267</v>
      </c>
      <c r="E4" s="133" t="s">
        <v>265</v>
      </c>
    </row>
    <row r="5" spans="2:5" ht="28.5" customHeight="1">
      <c r="B5" s="938"/>
      <c r="C5" s="133" t="s">
        <v>98</v>
      </c>
      <c r="D5" s="133" t="s">
        <v>267</v>
      </c>
      <c r="E5" s="132" t="s">
        <v>268</v>
      </c>
    </row>
    <row r="6" spans="2:5" ht="28.5" customHeight="1">
      <c r="B6" s="947" t="s">
        <v>269</v>
      </c>
      <c r="C6" s="947" t="s">
        <v>270</v>
      </c>
      <c r="D6" s="133" t="s">
        <v>271</v>
      </c>
      <c r="E6" s="132" t="s">
        <v>91</v>
      </c>
    </row>
    <row r="7" spans="2:5" ht="28.5" customHeight="1">
      <c r="B7" s="948"/>
      <c r="C7" s="949"/>
      <c r="D7" s="133" t="s">
        <v>272</v>
      </c>
      <c r="E7" s="132" t="s">
        <v>90</v>
      </c>
    </row>
    <row r="8" spans="2:5" ht="28.5" customHeight="1">
      <c r="B8" s="948"/>
      <c r="C8" s="947" t="s">
        <v>273</v>
      </c>
      <c r="D8" s="133" t="s">
        <v>271</v>
      </c>
      <c r="E8" s="132" t="s">
        <v>91</v>
      </c>
    </row>
    <row r="9" spans="2:5" ht="28.5" customHeight="1">
      <c r="B9" s="948"/>
      <c r="C9" s="949"/>
      <c r="D9" s="133" t="s">
        <v>272</v>
      </c>
      <c r="E9" s="132" t="s">
        <v>90</v>
      </c>
    </row>
    <row r="10" spans="2:5" ht="28.5" customHeight="1">
      <c r="B10" s="948"/>
      <c r="C10" s="133" t="s">
        <v>274</v>
      </c>
      <c r="D10" s="133" t="s">
        <v>275</v>
      </c>
      <c r="E10" s="132" t="s">
        <v>90</v>
      </c>
    </row>
    <row r="11" spans="2:5" ht="28.5" customHeight="1">
      <c r="B11" s="948"/>
      <c r="C11" s="947" t="s">
        <v>276</v>
      </c>
      <c r="D11" s="133" t="s">
        <v>277</v>
      </c>
      <c r="E11" s="132" t="s">
        <v>91</v>
      </c>
    </row>
    <row r="12" spans="2:5" ht="28.5" customHeight="1">
      <c r="B12" s="948"/>
      <c r="C12" s="948"/>
      <c r="D12" s="133" t="s">
        <v>278</v>
      </c>
      <c r="E12" s="132" t="s">
        <v>91</v>
      </c>
    </row>
    <row r="13" spans="2:5" ht="28.5" customHeight="1">
      <c r="B13" s="948"/>
      <c r="C13" s="948"/>
      <c r="D13" s="133" t="s">
        <v>279</v>
      </c>
      <c r="E13" s="132" t="s">
        <v>91</v>
      </c>
    </row>
    <row r="14" spans="2:5" ht="28.5" customHeight="1">
      <c r="B14" s="948"/>
      <c r="C14" s="948"/>
      <c r="D14" s="133" t="s">
        <v>280</v>
      </c>
      <c r="E14" s="132" t="s">
        <v>281</v>
      </c>
    </row>
    <row r="15" spans="2:5" ht="28.5" customHeight="1">
      <c r="B15" s="948"/>
      <c r="C15" s="948"/>
      <c r="D15" s="133" t="s">
        <v>282</v>
      </c>
      <c r="E15" s="132" t="s">
        <v>283</v>
      </c>
    </row>
    <row r="16" spans="2:5" ht="28.5" customHeight="1">
      <c r="B16" s="949"/>
      <c r="C16" s="949"/>
      <c r="D16" s="133" t="s">
        <v>284</v>
      </c>
      <c r="E16" s="132" t="s">
        <v>283</v>
      </c>
    </row>
    <row r="17" spans="2:5" ht="28.5" customHeight="1">
      <c r="B17" s="947" t="s">
        <v>285</v>
      </c>
      <c r="C17" s="947" t="s">
        <v>286</v>
      </c>
      <c r="D17" s="133" t="s">
        <v>287</v>
      </c>
      <c r="E17" s="132" t="s">
        <v>90</v>
      </c>
    </row>
    <row r="18" spans="2:5" ht="28.5" customHeight="1">
      <c r="B18" s="948"/>
      <c r="C18" s="948"/>
      <c r="D18" s="133" t="s">
        <v>288</v>
      </c>
      <c r="E18" s="132" t="s">
        <v>91</v>
      </c>
    </row>
    <row r="19" spans="2:5" ht="28.5" customHeight="1">
      <c r="B19" s="948"/>
      <c r="C19" s="948"/>
      <c r="D19" s="133" t="s">
        <v>289</v>
      </c>
      <c r="E19" s="132" t="s">
        <v>283</v>
      </c>
    </row>
    <row r="20" spans="2:5" ht="28.5" customHeight="1">
      <c r="B20" s="949"/>
      <c r="C20" s="949"/>
      <c r="D20" s="133" t="s">
        <v>290</v>
      </c>
      <c r="E20" s="132" t="s">
        <v>91</v>
      </c>
    </row>
    <row r="21" spans="3:5" ht="21" customHeight="1">
      <c r="C21" s="946" t="s">
        <v>293</v>
      </c>
      <c r="D21" s="946"/>
      <c r="E21" s="946"/>
    </row>
    <row r="22" spans="3:5" ht="21" customHeight="1">
      <c r="C22" s="136"/>
      <c r="D22" s="136"/>
      <c r="E22" s="136"/>
    </row>
    <row r="23" spans="3:5" ht="21" customHeight="1">
      <c r="C23" s="136"/>
      <c r="D23" s="136"/>
      <c r="E23" s="136"/>
    </row>
    <row r="24" spans="2:5" ht="27" customHeight="1">
      <c r="B24" s="137"/>
      <c r="C24" s="938" t="s">
        <v>88</v>
      </c>
      <c r="D24" s="132" t="s">
        <v>89</v>
      </c>
      <c r="E24" s="132" t="s">
        <v>90</v>
      </c>
    </row>
    <row r="25" spans="2:5" ht="24.75" customHeight="1">
      <c r="B25" s="137"/>
      <c r="C25" s="938"/>
      <c r="D25" s="132" t="s">
        <v>78</v>
      </c>
      <c r="E25" s="132" t="s">
        <v>91</v>
      </c>
    </row>
    <row r="26" spans="2:5" ht="24.75" customHeight="1">
      <c r="B26" s="137"/>
      <c r="C26" s="938"/>
      <c r="D26" s="132" t="s">
        <v>92</v>
      </c>
      <c r="E26" s="132" t="s">
        <v>93</v>
      </c>
    </row>
    <row r="27" spans="2:5" ht="24.75" customHeight="1">
      <c r="B27" s="137"/>
      <c r="C27" s="938" t="s">
        <v>94</v>
      </c>
      <c r="D27" s="132" t="s">
        <v>89</v>
      </c>
      <c r="E27" s="132" t="s">
        <v>91</v>
      </c>
    </row>
    <row r="28" spans="2:5" ht="24.75" customHeight="1">
      <c r="B28" s="137"/>
      <c r="C28" s="938"/>
      <c r="D28" s="132" t="s">
        <v>78</v>
      </c>
      <c r="E28" s="132" t="s">
        <v>91</v>
      </c>
    </row>
    <row r="29" spans="2:5" ht="24.75" customHeight="1">
      <c r="B29" s="137"/>
      <c r="C29" s="938"/>
      <c r="D29" s="132" t="s">
        <v>92</v>
      </c>
      <c r="E29" s="132" t="s">
        <v>93</v>
      </c>
    </row>
    <row r="30" spans="2:5" ht="21" customHeight="1">
      <c r="B30" s="137"/>
      <c r="C30" s="132" t="s">
        <v>95</v>
      </c>
      <c r="D30" s="132" t="s">
        <v>96</v>
      </c>
      <c r="E30" s="132" t="s">
        <v>91</v>
      </c>
    </row>
    <row r="31" spans="2:5" ht="45" customHeight="1">
      <c r="B31" s="137"/>
      <c r="C31" s="132" t="s">
        <v>97</v>
      </c>
      <c r="D31" s="132" t="s">
        <v>98</v>
      </c>
      <c r="E31" s="75" t="s">
        <v>99</v>
      </c>
    </row>
    <row r="32" spans="3:5" ht="21" customHeight="1">
      <c r="C32" s="946" t="s">
        <v>294</v>
      </c>
      <c r="D32" s="946"/>
      <c r="E32" s="946"/>
    </row>
    <row r="33" spans="3:5" ht="12">
      <c r="C33" s="946"/>
      <c r="D33" s="946"/>
      <c r="E33" s="946"/>
    </row>
  </sheetData>
  <sheetProtection/>
  <mergeCells count="13">
    <mergeCell ref="C33:E33"/>
    <mergeCell ref="B4:B5"/>
    <mergeCell ref="C6:C7"/>
    <mergeCell ref="C8:C9"/>
    <mergeCell ref="C11:C16"/>
    <mergeCell ref="B6:B16"/>
    <mergeCell ref="C21:E21"/>
    <mergeCell ref="B17:B20"/>
    <mergeCell ref="C17:C20"/>
    <mergeCell ref="B2:E2"/>
    <mergeCell ref="C32:E32"/>
    <mergeCell ref="C24:C26"/>
    <mergeCell ref="C27:C29"/>
  </mergeCells>
  <printOptions/>
  <pageMargins left="0.75" right="0.75"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2"/>
  <dimension ref="B4:J13"/>
  <sheetViews>
    <sheetView zoomScalePageLayoutView="0" workbookViewId="0" topLeftCell="C4">
      <selection activeCell="F11" sqref="F11"/>
    </sheetView>
  </sheetViews>
  <sheetFormatPr defaultColWidth="9.00390625" defaultRowHeight="12.75"/>
  <cols>
    <col min="2" max="2" width="24.25390625" style="0" bestFit="1" customWidth="1"/>
    <col min="3" max="5" width="24.00390625" style="0" customWidth="1"/>
    <col min="6" max="6" width="27.375" style="0" customWidth="1"/>
    <col min="8" max="8" width="32.625" style="0" customWidth="1"/>
    <col min="9" max="9" width="14.125" style="0" bestFit="1" customWidth="1"/>
    <col min="10" max="10" width="15.125" style="0" customWidth="1"/>
    <col min="15" max="17" width="14.75390625" style="0" customWidth="1"/>
    <col min="18" max="18" width="19.375" style="0" customWidth="1"/>
  </cols>
  <sheetData>
    <row r="2" ht="22.5" customHeight="1"/>
    <row r="4" spans="2:8" ht="23.25" customHeight="1">
      <c r="B4" t="s">
        <v>371</v>
      </c>
      <c r="H4" t="s">
        <v>206</v>
      </c>
    </row>
    <row r="5" spans="2:10" ht="24.75" customHeight="1">
      <c r="B5" s="124" t="s">
        <v>194</v>
      </c>
      <c r="C5" s="124" t="s">
        <v>354</v>
      </c>
      <c r="D5" s="124" t="s">
        <v>355</v>
      </c>
      <c r="E5" s="124" t="s">
        <v>356</v>
      </c>
      <c r="F5" s="124" t="s">
        <v>357</v>
      </c>
      <c r="H5" s="124" t="s">
        <v>194</v>
      </c>
      <c r="I5" s="124" t="s">
        <v>195</v>
      </c>
      <c r="J5" s="124" t="s">
        <v>196</v>
      </c>
    </row>
    <row r="6" spans="2:10" ht="40.5" customHeight="1">
      <c r="B6" s="124" t="s">
        <v>195</v>
      </c>
      <c r="C6" s="124" t="s">
        <v>358</v>
      </c>
      <c r="D6" s="124" t="s">
        <v>359</v>
      </c>
      <c r="E6" s="124" t="s">
        <v>360</v>
      </c>
      <c r="F6" s="124" t="s">
        <v>361</v>
      </c>
      <c r="H6" s="125" t="s">
        <v>197</v>
      </c>
      <c r="I6" s="124" t="s">
        <v>204</v>
      </c>
      <c r="J6" s="124">
        <v>500</v>
      </c>
    </row>
    <row r="7" spans="2:10" ht="40.5" customHeight="1">
      <c r="B7" s="242" t="s">
        <v>362</v>
      </c>
      <c r="C7" s="243" t="s">
        <v>363</v>
      </c>
      <c r="D7" s="243" t="s">
        <v>364</v>
      </c>
      <c r="E7" s="243" t="s">
        <v>365</v>
      </c>
      <c r="F7" s="243" t="s">
        <v>369</v>
      </c>
      <c r="H7" s="125" t="s">
        <v>198</v>
      </c>
      <c r="I7" s="124" t="s">
        <v>199</v>
      </c>
      <c r="J7" s="124">
        <v>50</v>
      </c>
    </row>
    <row r="8" spans="2:10" ht="40.5" customHeight="1">
      <c r="B8" s="124" t="s">
        <v>366</v>
      </c>
      <c r="C8" s="124" t="s">
        <v>367</v>
      </c>
      <c r="D8" s="124" t="s">
        <v>368</v>
      </c>
      <c r="E8" s="244">
        <v>0</v>
      </c>
      <c r="F8" s="244">
        <v>0</v>
      </c>
      <c r="H8" s="125" t="s">
        <v>200</v>
      </c>
      <c r="I8" s="124" t="s">
        <v>199</v>
      </c>
      <c r="J8" s="124">
        <v>80</v>
      </c>
    </row>
    <row r="9" spans="2:10" ht="40.5" customHeight="1">
      <c r="B9" s="124" t="s">
        <v>370</v>
      </c>
      <c r="C9" s="124">
        <v>20</v>
      </c>
      <c r="D9" s="124">
        <v>5</v>
      </c>
      <c r="E9" s="124">
        <v>1</v>
      </c>
      <c r="F9" s="124">
        <v>0.8</v>
      </c>
      <c r="H9" s="125" t="s">
        <v>201</v>
      </c>
      <c r="I9" s="124" t="s">
        <v>199</v>
      </c>
      <c r="J9" s="124">
        <v>60</v>
      </c>
    </row>
    <row r="10" spans="8:10" ht="40.5" customHeight="1">
      <c r="H10" s="125" t="s">
        <v>202</v>
      </c>
      <c r="I10" s="124" t="s">
        <v>205</v>
      </c>
      <c r="J10" s="124">
        <v>35.8</v>
      </c>
    </row>
    <row r="11" spans="8:10" ht="40.5" customHeight="1">
      <c r="H11" s="125" t="s">
        <v>203</v>
      </c>
      <c r="I11" s="124" t="s">
        <v>199</v>
      </c>
      <c r="J11" s="124">
        <v>35</v>
      </c>
    </row>
    <row r="12" spans="8:10" ht="40.5" customHeight="1">
      <c r="H12" s="126" t="s">
        <v>207</v>
      </c>
      <c r="I12" s="124" t="s">
        <v>209</v>
      </c>
      <c r="J12" s="127">
        <v>16.7</v>
      </c>
    </row>
    <row r="13" spans="8:10" ht="40.5" customHeight="1">
      <c r="H13" s="126" t="s">
        <v>208</v>
      </c>
      <c r="I13" s="124" t="s">
        <v>209</v>
      </c>
      <c r="J13" s="127">
        <v>13.8</v>
      </c>
    </row>
  </sheetData>
  <sheetProtection/>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5"/>
  <dimension ref="B1:R9"/>
  <sheetViews>
    <sheetView zoomScalePageLayoutView="0" workbookViewId="0" topLeftCell="A1">
      <selection activeCell="E12" sqref="E12"/>
    </sheetView>
  </sheetViews>
  <sheetFormatPr defaultColWidth="9.00390625" defaultRowHeight="12.75"/>
  <sheetData>
    <row r="1" spans="2:18" ht="12">
      <c r="B1" t="s">
        <v>13</v>
      </c>
      <c r="H1" t="s">
        <v>110</v>
      </c>
      <c r="L1" t="s">
        <v>103</v>
      </c>
      <c r="N1" t="s">
        <v>46</v>
      </c>
      <c r="R1" t="s">
        <v>41</v>
      </c>
    </row>
    <row r="2" spans="2:18" ht="12">
      <c r="B2" t="s">
        <v>110</v>
      </c>
      <c r="H2" t="s">
        <v>111</v>
      </c>
      <c r="L2" t="s">
        <v>104</v>
      </c>
      <c r="N2" t="s">
        <v>47</v>
      </c>
      <c r="R2" t="s">
        <v>42</v>
      </c>
    </row>
    <row r="3" spans="2:18" ht="12">
      <c r="B3" t="s">
        <v>187</v>
      </c>
      <c r="H3" t="s">
        <v>53</v>
      </c>
      <c r="L3" t="s">
        <v>105</v>
      </c>
      <c r="N3" t="s">
        <v>48</v>
      </c>
      <c r="R3" t="s">
        <v>43</v>
      </c>
    </row>
    <row r="4" spans="2:18" ht="12">
      <c r="B4" t="s">
        <v>188</v>
      </c>
      <c r="H4" t="s">
        <v>54</v>
      </c>
      <c r="N4" t="s">
        <v>49</v>
      </c>
      <c r="R4" t="s">
        <v>44</v>
      </c>
    </row>
    <row r="5" spans="2:18" ht="12">
      <c r="B5" t="s">
        <v>189</v>
      </c>
      <c r="H5" t="s">
        <v>55</v>
      </c>
      <c r="N5" t="s">
        <v>39</v>
      </c>
      <c r="R5" t="s">
        <v>45</v>
      </c>
    </row>
    <row r="6" spans="2:14" ht="12">
      <c r="B6" t="s">
        <v>190</v>
      </c>
      <c r="N6" t="s">
        <v>40</v>
      </c>
    </row>
    <row r="7" ht="12">
      <c r="B7" t="s">
        <v>36</v>
      </c>
    </row>
    <row r="8" ht="12">
      <c r="B8" t="s">
        <v>37</v>
      </c>
    </row>
    <row r="9" ht="12">
      <c r="B9" t="s">
        <v>38</v>
      </c>
    </row>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13"/>
  <dimension ref="A1:D32"/>
  <sheetViews>
    <sheetView zoomScalePageLayoutView="0" workbookViewId="0" topLeftCell="A1">
      <selection activeCell="B11" sqref="B11"/>
    </sheetView>
  </sheetViews>
  <sheetFormatPr defaultColWidth="9.00390625" defaultRowHeight="12.75"/>
  <sheetData>
    <row r="1" spans="2:3" ht="12">
      <c r="B1" t="s">
        <v>330</v>
      </c>
      <c r="C1" t="s">
        <v>327</v>
      </c>
    </row>
    <row r="2" spans="1:3" ht="12">
      <c r="A2" t="s">
        <v>323</v>
      </c>
      <c r="B2">
        <v>174.11013732167186</v>
      </c>
      <c r="C2">
        <v>606.8613862296547</v>
      </c>
    </row>
    <row r="3" spans="1:3" ht="12">
      <c r="A3" t="s">
        <v>324</v>
      </c>
      <c r="B3">
        <v>133.68610171051617</v>
      </c>
      <c r="C3">
        <v>476.8563216580882</v>
      </c>
    </row>
    <row r="9" spans="2:4" ht="12">
      <c r="B9" t="s">
        <v>338</v>
      </c>
      <c r="C9" t="s">
        <v>325</v>
      </c>
      <c r="D9" t="s">
        <v>326</v>
      </c>
    </row>
    <row r="10" spans="1:4" ht="12">
      <c r="A10" t="s">
        <v>331</v>
      </c>
      <c r="B10">
        <v>3358.7008</v>
      </c>
      <c r="C10">
        <v>2906.568</v>
      </c>
      <c r="D10">
        <v>0</v>
      </c>
    </row>
    <row r="11" spans="2:4" ht="12">
      <c r="B11" t="s">
        <v>332</v>
      </c>
      <c r="C11" t="s">
        <v>325</v>
      </c>
      <c r="D11" t="s">
        <v>326</v>
      </c>
    </row>
    <row r="12" spans="1:4" ht="12">
      <c r="A12" t="s">
        <v>333</v>
      </c>
      <c r="B12">
        <v>588.234</v>
      </c>
      <c r="C12">
        <v>1603.226</v>
      </c>
      <c r="D12">
        <v>0</v>
      </c>
    </row>
    <row r="13" spans="2:4" ht="12">
      <c r="B13" t="s">
        <v>332</v>
      </c>
      <c r="C13" t="s">
        <v>325</v>
      </c>
      <c r="D13" t="s">
        <v>326</v>
      </c>
    </row>
    <row r="14" spans="1:4" ht="12">
      <c r="A14" t="s">
        <v>334</v>
      </c>
      <c r="B14">
        <v>18.598575</v>
      </c>
      <c r="C14">
        <v>0.5767</v>
      </c>
      <c r="D14">
        <v>0</v>
      </c>
    </row>
    <row r="15" spans="2:4" ht="12">
      <c r="B15" t="s">
        <v>332</v>
      </c>
      <c r="C15" t="s">
        <v>325</v>
      </c>
      <c r="D15" t="s">
        <v>326</v>
      </c>
    </row>
    <row r="16" spans="1:4" ht="12">
      <c r="A16" t="s">
        <v>335</v>
      </c>
      <c r="B16">
        <v>0</v>
      </c>
      <c r="C16">
        <v>0</v>
      </c>
      <c r="D16">
        <v>0</v>
      </c>
    </row>
    <row r="17" spans="2:4" ht="12">
      <c r="B17" t="s">
        <v>332</v>
      </c>
      <c r="C17" t="s">
        <v>325</v>
      </c>
      <c r="D17" t="s">
        <v>326</v>
      </c>
    </row>
    <row r="18" spans="1:4" ht="12">
      <c r="A18" t="s">
        <v>336</v>
      </c>
      <c r="B18">
        <v>0</v>
      </c>
      <c r="C18">
        <v>0</v>
      </c>
      <c r="D18">
        <v>0</v>
      </c>
    </row>
    <row r="19" spans="2:4" ht="12">
      <c r="B19" t="s">
        <v>332</v>
      </c>
      <c r="C19" t="s">
        <v>325</v>
      </c>
      <c r="D19" t="s">
        <v>326</v>
      </c>
    </row>
    <row r="20" spans="1:4" ht="12">
      <c r="A20" t="s">
        <v>337</v>
      </c>
      <c r="B20">
        <v>0</v>
      </c>
      <c r="C20">
        <v>96308.90000000001</v>
      </c>
      <c r="D20">
        <v>0</v>
      </c>
    </row>
    <row r="30" spans="1:2" ht="12">
      <c r="A30" t="s">
        <v>592</v>
      </c>
      <c r="B30">
        <v>-11527.147712883603</v>
      </c>
    </row>
    <row r="31" spans="1:2" ht="12">
      <c r="A31" t="s">
        <v>593</v>
      </c>
      <c r="B31">
        <v>1089.942077323998</v>
      </c>
    </row>
    <row r="32" spans="1:2" ht="12">
      <c r="A32" t="s">
        <v>594</v>
      </c>
      <c r="B32">
        <v>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4">
    <tabColor theme="9" tint="0.39998000860214233"/>
  </sheetPr>
  <dimension ref="A1:S22"/>
  <sheetViews>
    <sheetView view="pageBreakPreview" zoomScale="85" zoomScaleNormal="70" zoomScaleSheetLayoutView="85" zoomScalePageLayoutView="0" workbookViewId="0" topLeftCell="A1">
      <selection activeCell="D4" sqref="D4"/>
    </sheetView>
  </sheetViews>
  <sheetFormatPr defaultColWidth="9.00390625" defaultRowHeight="24.75" customHeight="1"/>
  <cols>
    <col min="1" max="1" width="12.375" style="0" customWidth="1"/>
    <col min="2" max="2" width="28.25390625" style="0" customWidth="1"/>
    <col min="3" max="3" width="11.375" style="74" customWidth="1"/>
    <col min="4" max="4" width="17.75390625" style="74" customWidth="1"/>
    <col min="5" max="5" width="18.25390625" style="74" customWidth="1"/>
    <col min="6" max="6" width="4.125" style="137" customWidth="1"/>
    <col min="7" max="7" width="13.375" style="74" customWidth="1"/>
    <col min="8" max="8" width="48.375" style="74" customWidth="1"/>
    <col min="9" max="9" width="5.125" style="74" customWidth="1"/>
    <col min="10" max="10" width="4.75390625" style="74" customWidth="1"/>
    <col min="11" max="11" width="17.375" style="0" customWidth="1"/>
    <col min="12" max="12" width="21.25390625" style="0" customWidth="1"/>
    <col min="13" max="13" width="12.625" style="74" customWidth="1"/>
    <col min="14" max="14" width="17.00390625" style="0" customWidth="1"/>
    <col min="15" max="15" width="5.25390625" style="0" customWidth="1"/>
    <col min="16" max="16" width="17.375" style="0" customWidth="1"/>
    <col min="17" max="17" width="23.875" style="0" customWidth="1"/>
    <col min="18" max="18" width="12.625" style="74" customWidth="1"/>
    <col min="19" max="19" width="17.00390625" style="0" customWidth="1"/>
  </cols>
  <sheetData>
    <row r="1" spans="1:9" ht="45" customHeight="1">
      <c r="A1" s="951" t="s">
        <v>548</v>
      </c>
      <c r="B1" s="951"/>
      <c r="C1" s="951"/>
      <c r="D1" s="951"/>
      <c r="E1" s="951"/>
      <c r="F1" s="951"/>
      <c r="G1" s="951"/>
      <c r="H1" s="951"/>
      <c r="I1" s="951"/>
    </row>
    <row r="2" spans="2:19" ht="24.75" customHeight="1">
      <c r="B2" s="955" t="s">
        <v>372</v>
      </c>
      <c r="C2" s="955"/>
      <c r="D2" s="955"/>
      <c r="E2" s="955"/>
      <c r="F2" s="245"/>
      <c r="G2" s="955" t="s">
        <v>373</v>
      </c>
      <c r="H2" s="955"/>
      <c r="K2" s="956" t="s">
        <v>374</v>
      </c>
      <c r="L2" s="956"/>
      <c r="M2" s="956"/>
      <c r="N2" s="956"/>
      <c r="O2" s="956"/>
      <c r="P2" s="956"/>
      <c r="Q2" s="956"/>
      <c r="R2" s="956"/>
      <c r="S2" s="956"/>
    </row>
    <row r="3" spans="2:19" ht="28.5" customHeight="1" thickBot="1">
      <c r="B3" s="246" t="s">
        <v>375</v>
      </c>
      <c r="C3" s="246" t="s">
        <v>376</v>
      </c>
      <c r="D3" s="246" t="s">
        <v>377</v>
      </c>
      <c r="E3" s="246" t="s">
        <v>378</v>
      </c>
      <c r="F3" s="247"/>
      <c r="G3" s="248" t="s">
        <v>379</v>
      </c>
      <c r="H3" s="246" t="s">
        <v>378</v>
      </c>
      <c r="K3" s="957" t="s">
        <v>380</v>
      </c>
      <c r="L3" s="957"/>
      <c r="M3" s="957"/>
      <c r="N3" s="957"/>
      <c r="P3" s="958" t="s">
        <v>381</v>
      </c>
      <c r="Q3" s="958"/>
      <c r="R3" s="958"/>
      <c r="S3" s="958"/>
    </row>
    <row r="4" spans="2:19" ht="24.75" customHeight="1" thickTop="1">
      <c r="B4" s="249" t="s">
        <v>382</v>
      </c>
      <c r="C4" s="250" t="s">
        <v>383</v>
      </c>
      <c r="D4" s="251">
        <v>150000</v>
      </c>
      <c r="E4" s="959" t="s">
        <v>384</v>
      </c>
      <c r="G4" s="241" t="s">
        <v>444</v>
      </c>
      <c r="H4" s="241" t="s">
        <v>444</v>
      </c>
      <c r="K4" s="241" t="s">
        <v>385</v>
      </c>
      <c r="L4" s="241" t="s">
        <v>386</v>
      </c>
      <c r="M4" s="241" t="s">
        <v>376</v>
      </c>
      <c r="N4" s="241" t="s">
        <v>387</v>
      </c>
      <c r="P4" s="241" t="s">
        <v>385</v>
      </c>
      <c r="Q4" s="241" t="s">
        <v>386</v>
      </c>
      <c r="R4" s="241" t="s">
        <v>376</v>
      </c>
      <c r="S4" s="241" t="s">
        <v>387</v>
      </c>
    </row>
    <row r="5" spans="2:19" ht="24.75" customHeight="1">
      <c r="B5" s="249" t="s">
        <v>388</v>
      </c>
      <c r="C5" s="250" t="s">
        <v>389</v>
      </c>
      <c r="D5" s="251">
        <v>13500000</v>
      </c>
      <c r="E5" s="960"/>
      <c r="G5" s="241" t="s">
        <v>390</v>
      </c>
      <c r="H5" s="241" t="s">
        <v>390</v>
      </c>
      <c r="K5" s="252" t="s">
        <v>391</v>
      </c>
      <c r="L5" s="241" t="s">
        <v>392</v>
      </c>
      <c r="M5" s="241" t="s">
        <v>393</v>
      </c>
      <c r="N5" s="253">
        <f>D16</f>
        <v>30.345579078455795</v>
      </c>
      <c r="P5" s="252" t="s">
        <v>391</v>
      </c>
      <c r="Q5" s="252" t="s">
        <v>398</v>
      </c>
      <c r="R5" s="241" t="s">
        <v>519</v>
      </c>
      <c r="S5" s="254">
        <f>D12/365</f>
        <v>702.7397260273973</v>
      </c>
    </row>
    <row r="6" spans="2:19" ht="24.75" customHeight="1">
      <c r="B6" s="252" t="s">
        <v>394</v>
      </c>
      <c r="C6" s="241" t="s">
        <v>447</v>
      </c>
      <c r="D6" s="255">
        <v>200</v>
      </c>
      <c r="E6" s="960"/>
      <c r="G6" s="241" t="s">
        <v>448</v>
      </c>
      <c r="H6" s="241" t="s">
        <v>448</v>
      </c>
      <c r="K6" s="252" t="s">
        <v>397</v>
      </c>
      <c r="L6" s="241" t="s">
        <v>449</v>
      </c>
      <c r="M6" s="241" t="s">
        <v>450</v>
      </c>
      <c r="N6" s="253">
        <f>D16</f>
        <v>30.345579078455795</v>
      </c>
      <c r="P6" s="252" t="s">
        <v>397</v>
      </c>
      <c r="Q6" s="252" t="s">
        <v>445</v>
      </c>
      <c r="R6" s="241" t="s">
        <v>446</v>
      </c>
      <c r="S6" s="254">
        <f>S5</f>
        <v>702.7397260273973</v>
      </c>
    </row>
    <row r="7" spans="2:14" ht="24.75" customHeight="1">
      <c r="B7" s="252" t="s">
        <v>400</v>
      </c>
      <c r="C7" s="241" t="s">
        <v>451</v>
      </c>
      <c r="D7" s="255">
        <v>95</v>
      </c>
      <c r="E7" s="960"/>
      <c r="G7" s="241" t="s">
        <v>443</v>
      </c>
      <c r="H7" s="241" t="s">
        <v>443</v>
      </c>
      <c r="K7" s="252" t="s">
        <v>401</v>
      </c>
      <c r="L7" s="241" t="s">
        <v>402</v>
      </c>
      <c r="M7" s="241" t="s">
        <v>452</v>
      </c>
      <c r="N7" s="253">
        <f>D19</f>
        <v>7.417808219178082</v>
      </c>
    </row>
    <row r="8" spans="2:19" ht="24.75" customHeight="1">
      <c r="B8" s="252" t="s">
        <v>403</v>
      </c>
      <c r="C8" s="241" t="s">
        <v>395</v>
      </c>
      <c r="D8" s="255">
        <f>D6*(1-D7/100)</f>
        <v>10.000000000000009</v>
      </c>
      <c r="E8" s="961"/>
      <c r="G8" s="241" t="s">
        <v>396</v>
      </c>
      <c r="H8" s="241" t="s">
        <v>396</v>
      </c>
      <c r="K8" s="252" t="s">
        <v>404</v>
      </c>
      <c r="L8" s="241" t="s">
        <v>402</v>
      </c>
      <c r="M8" s="241" t="s">
        <v>405</v>
      </c>
      <c r="N8" s="253">
        <f>D19</f>
        <v>7.417808219178082</v>
      </c>
      <c r="P8" s="962" t="s">
        <v>406</v>
      </c>
      <c r="Q8" s="962"/>
      <c r="R8" s="962"/>
      <c r="S8" s="962"/>
    </row>
    <row r="9" spans="2:19" ht="24.75" customHeight="1">
      <c r="B9" s="256" t="s">
        <v>407</v>
      </c>
      <c r="C9" s="257" t="s">
        <v>408</v>
      </c>
      <c r="D9" s="258">
        <f>(D6-D8)*D5/1000000</f>
        <v>2565</v>
      </c>
      <c r="E9" s="257" t="s">
        <v>409</v>
      </c>
      <c r="G9" s="241" t="s">
        <v>453</v>
      </c>
      <c r="H9" s="241" t="s">
        <v>453</v>
      </c>
      <c r="P9" s="241" t="s">
        <v>385</v>
      </c>
      <c r="Q9" s="241" t="s">
        <v>386</v>
      </c>
      <c r="R9" s="241" t="s">
        <v>376</v>
      </c>
      <c r="S9" s="241" t="s">
        <v>387</v>
      </c>
    </row>
    <row r="10" spans="16:19" ht="24.75" customHeight="1">
      <c r="P10" s="252" t="s">
        <v>391</v>
      </c>
      <c r="Q10" s="252" t="s">
        <v>410</v>
      </c>
      <c r="R10" s="259" t="s">
        <v>411</v>
      </c>
      <c r="S10" s="260">
        <f>D16</f>
        <v>30.345579078455795</v>
      </c>
    </row>
    <row r="11" spans="1:19" ht="24.75" customHeight="1">
      <c r="A11" s="952" t="s">
        <v>412</v>
      </c>
      <c r="B11" s="261" t="s">
        <v>413</v>
      </c>
      <c r="C11" s="259" t="s">
        <v>414</v>
      </c>
      <c r="D11" s="262">
        <f>D9</f>
        <v>2565</v>
      </c>
      <c r="E11" s="259" t="s">
        <v>415</v>
      </c>
      <c r="G11" s="241" t="s">
        <v>453</v>
      </c>
      <c r="H11" s="241" t="s">
        <v>453</v>
      </c>
      <c r="P11" s="252" t="s">
        <v>397</v>
      </c>
      <c r="Q11" s="252" t="s">
        <v>410</v>
      </c>
      <c r="R11" s="259" t="s">
        <v>411</v>
      </c>
      <c r="S11" s="260">
        <f>S10</f>
        <v>30.345579078455795</v>
      </c>
    </row>
    <row r="12" spans="1:8" ht="24.75" customHeight="1">
      <c r="A12" s="952"/>
      <c r="B12" s="261" t="s">
        <v>416</v>
      </c>
      <c r="C12" s="259" t="s">
        <v>417</v>
      </c>
      <c r="D12" s="262">
        <f>D11/0.01</f>
        <v>256500</v>
      </c>
      <c r="E12" s="259" t="s">
        <v>415</v>
      </c>
      <c r="G12" s="241" t="s">
        <v>396</v>
      </c>
      <c r="H12" s="241" t="s">
        <v>396</v>
      </c>
    </row>
    <row r="13" spans="2:19" ht="24.75" customHeight="1">
      <c r="B13" s="263"/>
      <c r="C13" s="264"/>
      <c r="D13" s="265"/>
      <c r="E13" s="264"/>
      <c r="G13" s="137"/>
      <c r="H13" s="137"/>
      <c r="P13" s="953" t="s">
        <v>418</v>
      </c>
      <c r="Q13" s="953"/>
      <c r="R13" s="953"/>
      <c r="S13" s="953"/>
    </row>
    <row r="14" spans="1:19" ht="24.75" customHeight="1">
      <c r="A14" s="282" t="s">
        <v>419</v>
      </c>
      <c r="P14" s="241" t="s">
        <v>385</v>
      </c>
      <c r="Q14" s="241" t="s">
        <v>386</v>
      </c>
      <c r="R14" s="241" t="s">
        <v>376</v>
      </c>
      <c r="S14" s="241" t="s">
        <v>387</v>
      </c>
    </row>
    <row r="15" spans="1:19" ht="24.75" customHeight="1">
      <c r="A15" s="954" t="s">
        <v>420</v>
      </c>
      <c r="B15" s="252" t="s">
        <v>421</v>
      </c>
      <c r="C15" s="241" t="s">
        <v>422</v>
      </c>
      <c r="D15" s="266">
        <f>D11*G16/(1-G15)</f>
        <v>11076.136363636366</v>
      </c>
      <c r="E15" s="241" t="s">
        <v>415</v>
      </c>
      <c r="G15" s="267">
        <v>0.78</v>
      </c>
      <c r="H15" s="241" t="s">
        <v>423</v>
      </c>
      <c r="P15" s="252" t="s">
        <v>391</v>
      </c>
      <c r="Q15" s="252" t="s">
        <v>424</v>
      </c>
      <c r="R15" s="241" t="s">
        <v>425</v>
      </c>
      <c r="S15" s="268">
        <f>D4/1000</f>
        <v>150</v>
      </c>
    </row>
    <row r="16" spans="1:19" ht="24.75" customHeight="1">
      <c r="A16" s="952"/>
      <c r="B16" s="252" t="s">
        <v>426</v>
      </c>
      <c r="C16" s="241" t="s">
        <v>411</v>
      </c>
      <c r="D16" s="269">
        <f>D15/365</f>
        <v>30.345579078455795</v>
      </c>
      <c r="E16" s="241" t="s">
        <v>415</v>
      </c>
      <c r="G16" s="267">
        <v>0.95</v>
      </c>
      <c r="H16" s="241" t="s">
        <v>427</v>
      </c>
      <c r="P16" s="252" t="s">
        <v>397</v>
      </c>
      <c r="Q16" s="252" t="s">
        <v>428</v>
      </c>
      <c r="R16" s="241" t="s">
        <v>429</v>
      </c>
      <c r="S16" s="268">
        <f>D4/1000</f>
        <v>150</v>
      </c>
    </row>
    <row r="17" spans="16:19" ht="24.75" customHeight="1">
      <c r="P17" s="270"/>
      <c r="Q17" s="270"/>
      <c r="R17" s="137"/>
      <c r="S17" s="270"/>
    </row>
    <row r="18" spans="1:19" ht="24.75" customHeight="1">
      <c r="A18" s="954" t="s">
        <v>430</v>
      </c>
      <c r="B18" s="252" t="s">
        <v>431</v>
      </c>
      <c r="C18" s="241" t="s">
        <v>432</v>
      </c>
      <c r="D18" s="266">
        <f>D15*(1-G15)/(1-G18)</f>
        <v>2707.5</v>
      </c>
      <c r="E18" s="241" t="s">
        <v>415</v>
      </c>
      <c r="G18" s="267">
        <v>0.1</v>
      </c>
      <c r="H18" s="241" t="s">
        <v>423</v>
      </c>
      <c r="P18" s="953" t="s">
        <v>433</v>
      </c>
      <c r="Q18" s="953"/>
      <c r="R18" s="953"/>
      <c r="S18" s="953"/>
    </row>
    <row r="19" spans="1:19" ht="24.75" customHeight="1">
      <c r="A19" s="952"/>
      <c r="B19" s="252" t="s">
        <v>434</v>
      </c>
      <c r="C19" s="241" t="s">
        <v>435</v>
      </c>
      <c r="D19" s="269">
        <f>D18/365</f>
        <v>7.417808219178082</v>
      </c>
      <c r="E19" s="241" t="s">
        <v>415</v>
      </c>
      <c r="G19" s="241" t="s">
        <v>396</v>
      </c>
      <c r="H19" s="241" t="s">
        <v>396</v>
      </c>
      <c r="P19" s="241" t="s">
        <v>385</v>
      </c>
      <c r="Q19" s="241" t="s">
        <v>386</v>
      </c>
      <c r="R19" s="241" t="s">
        <v>376</v>
      </c>
      <c r="S19" s="241" t="s">
        <v>387</v>
      </c>
    </row>
    <row r="20" spans="16:19" ht="24.75" customHeight="1">
      <c r="P20" s="252" t="s">
        <v>391</v>
      </c>
      <c r="Q20" s="252" t="s">
        <v>436</v>
      </c>
      <c r="R20" s="241" t="s">
        <v>437</v>
      </c>
      <c r="S20" s="268">
        <f>D21</f>
        <v>512.9999999999999</v>
      </c>
    </row>
    <row r="21" spans="1:19" ht="24.75" customHeight="1">
      <c r="A21" s="954" t="s">
        <v>438</v>
      </c>
      <c r="B21" s="252" t="s">
        <v>439</v>
      </c>
      <c r="C21" s="241" t="s">
        <v>454</v>
      </c>
      <c r="D21" s="266">
        <f>D11*(1-G21)</f>
        <v>512.9999999999999</v>
      </c>
      <c r="E21" s="241" t="s">
        <v>415</v>
      </c>
      <c r="G21" s="267">
        <v>0.8</v>
      </c>
      <c r="H21" s="241" t="s">
        <v>440</v>
      </c>
      <c r="P21" s="252" t="s">
        <v>397</v>
      </c>
      <c r="Q21" s="252" t="s">
        <v>455</v>
      </c>
      <c r="R21" s="241" t="s">
        <v>454</v>
      </c>
      <c r="S21" s="268">
        <f>D21</f>
        <v>512.9999999999999</v>
      </c>
    </row>
    <row r="22" spans="1:8" ht="24.75" customHeight="1">
      <c r="A22" s="952"/>
      <c r="B22" s="252" t="s">
        <v>441</v>
      </c>
      <c r="C22" s="241" t="s">
        <v>442</v>
      </c>
      <c r="D22" s="271">
        <f>D21/365</f>
        <v>1.4054794520547942</v>
      </c>
      <c r="E22" s="241" t="s">
        <v>415</v>
      </c>
      <c r="G22" s="241" t="s">
        <v>396</v>
      </c>
      <c r="H22" s="241" t="s">
        <v>396</v>
      </c>
    </row>
  </sheetData>
  <sheetProtection/>
  <mergeCells count="14">
    <mergeCell ref="A21:A22"/>
    <mergeCell ref="B2:E2"/>
    <mergeCell ref="G2:H2"/>
    <mergeCell ref="K2:S2"/>
    <mergeCell ref="K3:N3"/>
    <mergeCell ref="P3:S3"/>
    <mergeCell ref="E4:E8"/>
    <mergeCell ref="P8:S8"/>
    <mergeCell ref="A1:I1"/>
    <mergeCell ref="A11:A12"/>
    <mergeCell ref="P13:S13"/>
    <mergeCell ref="A15:A16"/>
    <mergeCell ref="A18:A19"/>
    <mergeCell ref="P18:S18"/>
  </mergeCells>
  <printOptions/>
  <pageMargins left="0.7" right="0.7" top="0.75" bottom="0.75" header="0.3" footer="0.3"/>
  <pageSetup horizontalDpi="600" verticalDpi="600" orientation="portrait" paperSize="9" scale="61" r:id="rId3"/>
  <colBreaks count="1" manualBreakCount="1">
    <brk id="9" max="65535" man="1"/>
  </colBreaks>
  <legacyDrawing r:id="rId2"/>
</worksheet>
</file>

<file path=xl/worksheets/sheet15.xml><?xml version="1.0" encoding="utf-8"?>
<worksheet xmlns="http://schemas.openxmlformats.org/spreadsheetml/2006/main" xmlns:r="http://schemas.openxmlformats.org/officeDocument/2006/relationships">
  <sheetPr codeName="Sheet14">
    <tabColor theme="8" tint="-0.24997000396251678"/>
  </sheetPr>
  <dimension ref="A1:S37"/>
  <sheetViews>
    <sheetView view="pageBreakPreview" zoomScale="85" zoomScaleNormal="85" zoomScaleSheetLayoutView="85" zoomScalePageLayoutView="0" workbookViewId="0" topLeftCell="A1">
      <selection activeCell="A1" sqref="A1:I1"/>
    </sheetView>
  </sheetViews>
  <sheetFormatPr defaultColWidth="9.00390625" defaultRowHeight="12.75"/>
  <cols>
    <col min="1" max="1" width="12.375" style="0" customWidth="1"/>
    <col min="2" max="2" width="28.25390625" style="0" customWidth="1"/>
    <col min="3" max="3" width="11.375" style="74" customWidth="1"/>
    <col min="4" max="4" width="17.75390625" style="74" customWidth="1"/>
    <col min="5" max="5" width="18.25390625" style="74" customWidth="1"/>
    <col min="6" max="6" width="4.125" style="137" customWidth="1"/>
    <col min="7" max="7" width="13.375" style="74" customWidth="1"/>
    <col min="8" max="8" width="48.375" style="74" customWidth="1"/>
    <col min="9" max="9" width="5.125" style="74" customWidth="1"/>
    <col min="10" max="10" width="4.75390625" style="74" customWidth="1"/>
    <col min="11" max="11" width="17.375" style="0" customWidth="1"/>
    <col min="12" max="12" width="21.25390625" style="0" customWidth="1"/>
    <col min="13" max="13" width="12.625" style="74" customWidth="1"/>
    <col min="14" max="14" width="17.00390625" style="0" customWidth="1"/>
    <col min="15" max="15" width="5.25390625" style="0" customWidth="1"/>
    <col min="16" max="16" width="17.375" style="0" customWidth="1"/>
    <col min="17" max="17" width="23.875" style="0" customWidth="1"/>
    <col min="18" max="18" width="12.625" style="74" customWidth="1"/>
    <col min="19" max="19" width="17.00390625" style="0" customWidth="1"/>
  </cols>
  <sheetData>
    <row r="1" spans="1:9" ht="39" customHeight="1">
      <c r="A1" s="951" t="s">
        <v>547</v>
      </c>
      <c r="B1" s="951"/>
      <c r="C1" s="951"/>
      <c r="D1" s="951"/>
      <c r="E1" s="951"/>
      <c r="F1" s="951"/>
      <c r="G1" s="951"/>
      <c r="H1" s="951"/>
      <c r="I1" s="951"/>
    </row>
    <row r="2" spans="2:19" ht="24.75" customHeight="1">
      <c r="B2" s="955" t="s">
        <v>372</v>
      </c>
      <c r="C2" s="955"/>
      <c r="D2" s="955"/>
      <c r="E2" s="955"/>
      <c r="F2" s="245"/>
      <c r="G2" s="955" t="s">
        <v>373</v>
      </c>
      <c r="H2" s="955"/>
      <c r="K2" s="956" t="s">
        <v>374</v>
      </c>
      <c r="L2" s="956"/>
      <c r="M2" s="956"/>
      <c r="N2" s="956"/>
      <c r="O2" s="956"/>
      <c r="P2" s="956"/>
      <c r="Q2" s="956"/>
      <c r="R2" s="956"/>
      <c r="S2" s="956"/>
    </row>
    <row r="3" spans="2:19" ht="28.5" customHeight="1" thickBot="1">
      <c r="B3" s="246" t="s">
        <v>375</v>
      </c>
      <c r="C3" s="246" t="s">
        <v>376</v>
      </c>
      <c r="D3" s="246" t="s">
        <v>377</v>
      </c>
      <c r="E3" s="246" t="s">
        <v>378</v>
      </c>
      <c r="F3" s="247"/>
      <c r="G3" s="248" t="s">
        <v>379</v>
      </c>
      <c r="H3" s="246" t="s">
        <v>378</v>
      </c>
      <c r="K3" s="957" t="s">
        <v>380</v>
      </c>
      <c r="L3" s="957"/>
      <c r="M3" s="957"/>
      <c r="N3" s="957"/>
      <c r="P3" s="958" t="s">
        <v>381</v>
      </c>
      <c r="Q3" s="958"/>
      <c r="R3" s="958"/>
      <c r="S3" s="958"/>
    </row>
    <row r="4" spans="2:19" ht="24.75" customHeight="1" thickTop="1">
      <c r="B4" s="249" t="s">
        <v>382</v>
      </c>
      <c r="C4" s="250" t="s">
        <v>383</v>
      </c>
      <c r="D4" s="251">
        <v>50000</v>
      </c>
      <c r="E4" s="959" t="s">
        <v>384</v>
      </c>
      <c r="G4" s="241" t="s">
        <v>444</v>
      </c>
      <c r="H4" s="241" t="s">
        <v>444</v>
      </c>
      <c r="K4" s="241" t="s">
        <v>385</v>
      </c>
      <c r="L4" s="241" t="s">
        <v>386</v>
      </c>
      <c r="M4" s="241" t="s">
        <v>376</v>
      </c>
      <c r="N4" s="241" t="s">
        <v>387</v>
      </c>
      <c r="P4" s="241" t="s">
        <v>385</v>
      </c>
      <c r="Q4" s="241" t="s">
        <v>386</v>
      </c>
      <c r="R4" s="241" t="s">
        <v>376</v>
      </c>
      <c r="S4" s="241" t="s">
        <v>387</v>
      </c>
    </row>
    <row r="5" spans="2:19" ht="24.75" customHeight="1">
      <c r="B5" s="249" t="s">
        <v>388</v>
      </c>
      <c r="C5" s="250" t="s">
        <v>389</v>
      </c>
      <c r="D5" s="251">
        <v>13445000</v>
      </c>
      <c r="E5" s="960"/>
      <c r="G5" s="241" t="s">
        <v>390</v>
      </c>
      <c r="H5" s="241" t="s">
        <v>390</v>
      </c>
      <c r="K5" s="252" t="s">
        <v>391</v>
      </c>
      <c r="L5" s="241" t="s">
        <v>392</v>
      </c>
      <c r="M5" s="241" t="s">
        <v>393</v>
      </c>
      <c r="N5" s="253">
        <f>D28</f>
        <v>19.946486301369866</v>
      </c>
      <c r="P5" s="252" t="s">
        <v>391</v>
      </c>
      <c r="Q5" s="252" t="s">
        <v>398</v>
      </c>
      <c r="R5" s="241" t="s">
        <v>399</v>
      </c>
      <c r="S5" s="254">
        <f>D12/365</f>
        <v>699.8767123287671</v>
      </c>
    </row>
    <row r="6" spans="2:19" ht="24.75" customHeight="1">
      <c r="B6" s="252" t="s">
        <v>394</v>
      </c>
      <c r="C6" s="241" t="s">
        <v>447</v>
      </c>
      <c r="D6" s="255">
        <v>200</v>
      </c>
      <c r="E6" s="960"/>
      <c r="G6" s="241" t="s">
        <v>448</v>
      </c>
      <c r="H6" s="241" t="s">
        <v>448</v>
      </c>
      <c r="K6" s="252" t="s">
        <v>397</v>
      </c>
      <c r="L6" s="241" t="s">
        <v>449</v>
      </c>
      <c r="M6" s="241" t="s">
        <v>450</v>
      </c>
      <c r="N6" s="253">
        <f>N5</f>
        <v>19.946486301369866</v>
      </c>
      <c r="P6" s="252" t="s">
        <v>397</v>
      </c>
      <c r="Q6" s="252" t="s">
        <v>456</v>
      </c>
      <c r="R6" s="241" t="s">
        <v>457</v>
      </c>
      <c r="S6" s="254">
        <f>S5</f>
        <v>699.8767123287671</v>
      </c>
    </row>
    <row r="7" spans="2:14" ht="24.75" customHeight="1">
      <c r="B7" s="252" t="s">
        <v>400</v>
      </c>
      <c r="C7" s="241" t="s">
        <v>458</v>
      </c>
      <c r="D7" s="255">
        <v>95</v>
      </c>
      <c r="E7" s="960"/>
      <c r="G7" s="241" t="s">
        <v>396</v>
      </c>
      <c r="H7" s="241" t="s">
        <v>396</v>
      </c>
      <c r="K7" s="252" t="s">
        <v>401</v>
      </c>
      <c r="L7" s="241" t="s">
        <v>402</v>
      </c>
      <c r="M7" s="241" t="s">
        <v>405</v>
      </c>
      <c r="N7" s="253">
        <f>D31</f>
        <v>4.432552511415525</v>
      </c>
    </row>
    <row r="8" spans="2:19" ht="24.75" customHeight="1">
      <c r="B8" s="252" t="s">
        <v>403</v>
      </c>
      <c r="C8" s="241" t="s">
        <v>459</v>
      </c>
      <c r="D8" s="255">
        <f>D6*(1-D7/100)</f>
        <v>10.000000000000009</v>
      </c>
      <c r="E8" s="961"/>
      <c r="G8" s="241" t="s">
        <v>460</v>
      </c>
      <c r="H8" s="241" t="s">
        <v>460</v>
      </c>
      <c r="K8" s="252" t="s">
        <v>404</v>
      </c>
      <c r="L8" s="241" t="s">
        <v>402</v>
      </c>
      <c r="M8" s="241" t="s">
        <v>461</v>
      </c>
      <c r="N8" s="253">
        <f>N7</f>
        <v>4.432552511415525</v>
      </c>
      <c r="P8" s="962" t="s">
        <v>406</v>
      </c>
      <c r="Q8" s="962"/>
      <c r="R8" s="962"/>
      <c r="S8" s="962"/>
    </row>
    <row r="9" spans="2:19" ht="24.75" customHeight="1">
      <c r="B9" s="256" t="s">
        <v>407</v>
      </c>
      <c r="C9" s="257" t="s">
        <v>408</v>
      </c>
      <c r="D9" s="258">
        <f>(D6-D8)*D5/1000000</f>
        <v>2554.55</v>
      </c>
      <c r="E9" s="257" t="s">
        <v>409</v>
      </c>
      <c r="G9" s="241" t="s">
        <v>462</v>
      </c>
      <c r="H9" s="241" t="s">
        <v>462</v>
      </c>
      <c r="P9" s="241" t="s">
        <v>385</v>
      </c>
      <c r="Q9" s="241" t="s">
        <v>386</v>
      </c>
      <c r="R9" s="241" t="s">
        <v>376</v>
      </c>
      <c r="S9" s="241" t="s">
        <v>387</v>
      </c>
    </row>
    <row r="10" spans="11:19" ht="24.75" customHeight="1">
      <c r="K10" s="963" t="s">
        <v>463</v>
      </c>
      <c r="L10" s="963"/>
      <c r="M10" s="963"/>
      <c r="N10" s="963"/>
      <c r="P10" s="252" t="s">
        <v>391</v>
      </c>
      <c r="Q10" s="252" t="s">
        <v>410</v>
      </c>
      <c r="R10" s="259" t="s">
        <v>411</v>
      </c>
      <c r="S10" s="260">
        <f>D28</f>
        <v>19.946486301369866</v>
      </c>
    </row>
    <row r="11" spans="1:19" ht="24.75" customHeight="1">
      <c r="A11" s="952" t="s">
        <v>412</v>
      </c>
      <c r="B11" s="261" t="s">
        <v>413</v>
      </c>
      <c r="C11" s="259" t="s">
        <v>414</v>
      </c>
      <c r="D11" s="262">
        <f>D9</f>
        <v>2554.55</v>
      </c>
      <c r="E11" s="259" t="s">
        <v>415</v>
      </c>
      <c r="F11" s="272"/>
      <c r="G11" s="241" t="s">
        <v>462</v>
      </c>
      <c r="H11" s="241" t="s">
        <v>462</v>
      </c>
      <c r="K11" s="241" t="s">
        <v>385</v>
      </c>
      <c r="L11" s="241" t="s">
        <v>386</v>
      </c>
      <c r="M11" s="241" t="s">
        <v>376</v>
      </c>
      <c r="N11" s="241" t="s">
        <v>387</v>
      </c>
      <c r="P11" s="252" t="s">
        <v>397</v>
      </c>
      <c r="Q11" s="252" t="s">
        <v>410</v>
      </c>
      <c r="R11" s="259" t="s">
        <v>411</v>
      </c>
      <c r="S11" s="260">
        <f>S10</f>
        <v>19.946486301369866</v>
      </c>
    </row>
    <row r="12" spans="1:14" ht="24.75" customHeight="1">
      <c r="A12" s="952"/>
      <c r="B12" s="261" t="s">
        <v>464</v>
      </c>
      <c r="C12" s="259" t="s">
        <v>465</v>
      </c>
      <c r="D12" s="262">
        <f>D11/0.01</f>
        <v>255455</v>
      </c>
      <c r="E12" s="259" t="s">
        <v>415</v>
      </c>
      <c r="G12" s="241" t="s">
        <v>396</v>
      </c>
      <c r="H12" s="241" t="s">
        <v>396</v>
      </c>
      <c r="K12" s="252" t="s">
        <v>391</v>
      </c>
      <c r="L12" s="241" t="s">
        <v>466</v>
      </c>
      <c r="M12" s="241" t="s">
        <v>467</v>
      </c>
      <c r="N12" s="273">
        <f>D22</f>
        <v>243.59597792998474</v>
      </c>
    </row>
    <row r="13" spans="2:19" ht="24.75" customHeight="1">
      <c r="B13" s="263"/>
      <c r="C13" s="264"/>
      <c r="D13" s="265"/>
      <c r="E13" s="264"/>
      <c r="G13" s="137"/>
      <c r="H13" s="137"/>
      <c r="K13" s="252" t="s">
        <v>397</v>
      </c>
      <c r="L13" s="241" t="s">
        <v>468</v>
      </c>
      <c r="M13" s="241" t="s">
        <v>469</v>
      </c>
      <c r="N13" s="273">
        <f>D22</f>
        <v>243.59597792998474</v>
      </c>
      <c r="P13" s="953" t="s">
        <v>470</v>
      </c>
      <c r="Q13" s="953"/>
      <c r="R13" s="953"/>
      <c r="S13" s="953"/>
    </row>
    <row r="14" spans="1:19" ht="24.75" customHeight="1">
      <c r="A14" s="282" t="s">
        <v>471</v>
      </c>
      <c r="K14" s="252" t="s">
        <v>401</v>
      </c>
      <c r="L14" s="241" t="s">
        <v>402</v>
      </c>
      <c r="M14" s="241" t="s">
        <v>522</v>
      </c>
      <c r="N14" s="253">
        <f>D31</f>
        <v>4.432552511415525</v>
      </c>
      <c r="P14" s="241" t="s">
        <v>385</v>
      </c>
      <c r="Q14" s="241" t="s">
        <v>386</v>
      </c>
      <c r="R14" s="241" t="s">
        <v>376</v>
      </c>
      <c r="S14" s="241" t="s">
        <v>387</v>
      </c>
    </row>
    <row r="15" spans="2:19" ht="24.75" customHeight="1">
      <c r="B15" s="252" t="s">
        <v>473</v>
      </c>
      <c r="C15" s="241" t="s">
        <v>474</v>
      </c>
      <c r="D15" s="266">
        <f>D11*G15*G16</f>
        <v>1021820.0000000001</v>
      </c>
      <c r="E15" s="241" t="s">
        <v>415</v>
      </c>
      <c r="G15" s="274">
        <v>0.8</v>
      </c>
      <c r="H15" s="259" t="s">
        <v>475</v>
      </c>
      <c r="K15" s="252" t="s">
        <v>404</v>
      </c>
      <c r="L15" s="241" t="s">
        <v>402</v>
      </c>
      <c r="M15" s="241" t="s">
        <v>476</v>
      </c>
      <c r="N15" s="253">
        <f>D31</f>
        <v>4.432552511415525</v>
      </c>
      <c r="P15" s="252" t="s">
        <v>391</v>
      </c>
      <c r="Q15" s="252" t="s">
        <v>477</v>
      </c>
      <c r="R15" s="241" t="s">
        <v>478</v>
      </c>
      <c r="S15" s="268">
        <f>D4/1000</f>
        <v>50</v>
      </c>
    </row>
    <row r="16" spans="2:19" ht="24.75" customHeight="1">
      <c r="B16" s="252" t="s">
        <v>479</v>
      </c>
      <c r="C16" s="241" t="s">
        <v>474</v>
      </c>
      <c r="D16" s="266">
        <f>D15*G17</f>
        <v>613092</v>
      </c>
      <c r="E16" s="241" t="s">
        <v>415</v>
      </c>
      <c r="G16" s="275">
        <v>500</v>
      </c>
      <c r="H16" s="259" t="s">
        <v>480</v>
      </c>
      <c r="P16" s="252" t="s">
        <v>397</v>
      </c>
      <c r="Q16" s="252" t="s">
        <v>481</v>
      </c>
      <c r="R16" s="241" t="s">
        <v>482</v>
      </c>
      <c r="S16" s="268">
        <f>D4/1000</f>
        <v>50</v>
      </c>
    </row>
    <row r="17" spans="2:19" ht="24.75" customHeight="1">
      <c r="B17" s="252" t="s">
        <v>483</v>
      </c>
      <c r="C17" s="241" t="s">
        <v>484</v>
      </c>
      <c r="D17" s="266">
        <f>D16/365/24</f>
        <v>69.9876712328767</v>
      </c>
      <c r="E17" s="241" t="s">
        <v>415</v>
      </c>
      <c r="G17" s="276">
        <v>0.6</v>
      </c>
      <c r="H17" s="259" t="s">
        <v>485</v>
      </c>
      <c r="K17" s="963" t="s">
        <v>486</v>
      </c>
      <c r="L17" s="963"/>
      <c r="M17" s="963"/>
      <c r="N17" s="963"/>
      <c r="P17" s="270"/>
      <c r="Q17" s="270"/>
      <c r="R17" s="137"/>
      <c r="S17" s="270"/>
    </row>
    <row r="18" spans="11:19" ht="24.75" customHeight="1">
      <c r="K18" s="241" t="s">
        <v>385</v>
      </c>
      <c r="L18" s="241" t="s">
        <v>386</v>
      </c>
      <c r="M18" s="241" t="s">
        <v>376</v>
      </c>
      <c r="N18" s="241" t="s">
        <v>387</v>
      </c>
      <c r="P18" s="953" t="s">
        <v>433</v>
      </c>
      <c r="Q18" s="953"/>
      <c r="R18" s="953"/>
      <c r="S18" s="953"/>
    </row>
    <row r="19" spans="2:19" ht="24.75" customHeight="1">
      <c r="B19" s="277" t="s">
        <v>487</v>
      </c>
      <c r="C19" s="241" t="s">
        <v>488</v>
      </c>
      <c r="D19" s="266">
        <f>D16*G19</f>
        <v>21948693.599999998</v>
      </c>
      <c r="E19" s="241" t="s">
        <v>415</v>
      </c>
      <c r="G19" s="255">
        <v>35.8</v>
      </c>
      <c r="H19" s="241" t="s">
        <v>489</v>
      </c>
      <c r="K19" s="252" t="s">
        <v>391</v>
      </c>
      <c r="L19" s="241" t="s">
        <v>490</v>
      </c>
      <c r="M19" s="241" t="s">
        <v>491</v>
      </c>
      <c r="N19" s="278">
        <f>D17</f>
        <v>69.9876712328767</v>
      </c>
      <c r="P19" s="241" t="s">
        <v>385</v>
      </c>
      <c r="Q19" s="241" t="s">
        <v>386</v>
      </c>
      <c r="R19" s="241" t="s">
        <v>376</v>
      </c>
      <c r="S19" s="241" t="s">
        <v>387</v>
      </c>
    </row>
    <row r="20" spans="2:19" ht="24.75" customHeight="1">
      <c r="B20" s="252" t="s">
        <v>492</v>
      </c>
      <c r="C20" s="241" t="s">
        <v>493</v>
      </c>
      <c r="D20" s="266">
        <f>D19*G20/3.6</f>
        <v>2133900.766666666</v>
      </c>
      <c r="E20" s="241" t="s">
        <v>415</v>
      </c>
      <c r="G20" s="267">
        <v>0.35</v>
      </c>
      <c r="H20" s="241" t="s">
        <v>494</v>
      </c>
      <c r="K20" s="252" t="s">
        <v>397</v>
      </c>
      <c r="L20" s="241" t="s">
        <v>490</v>
      </c>
      <c r="M20" s="241" t="s">
        <v>491</v>
      </c>
      <c r="N20" s="278">
        <f>D17</f>
        <v>69.9876712328767</v>
      </c>
      <c r="P20" s="252" t="s">
        <v>391</v>
      </c>
      <c r="Q20" s="252" t="s">
        <v>495</v>
      </c>
      <c r="R20" s="241" t="s">
        <v>496</v>
      </c>
      <c r="S20" s="268">
        <f>D33</f>
        <v>510.9099999999999</v>
      </c>
    </row>
    <row r="21" spans="2:19" ht="24.75" customHeight="1">
      <c r="B21" s="252" t="s">
        <v>497</v>
      </c>
      <c r="C21" s="241" t="s">
        <v>498</v>
      </c>
      <c r="D21" s="266">
        <f>D20/365</f>
        <v>5846.303470319634</v>
      </c>
      <c r="E21" s="241" t="s">
        <v>415</v>
      </c>
      <c r="G21" s="241" t="s">
        <v>499</v>
      </c>
      <c r="H21" s="241" t="s">
        <v>499</v>
      </c>
      <c r="K21" s="252" t="s">
        <v>401</v>
      </c>
      <c r="L21" s="241" t="s">
        <v>402</v>
      </c>
      <c r="M21" s="241" t="s">
        <v>500</v>
      </c>
      <c r="N21" s="253">
        <f>D31</f>
        <v>4.432552511415525</v>
      </c>
      <c r="P21" s="252" t="s">
        <v>397</v>
      </c>
      <c r="Q21" s="252" t="s">
        <v>501</v>
      </c>
      <c r="R21" s="241" t="s">
        <v>502</v>
      </c>
      <c r="S21" s="268">
        <f>S20</f>
        <v>510.9099999999999</v>
      </c>
    </row>
    <row r="22" spans="2:14" ht="24.75" customHeight="1">
      <c r="B22" s="279" t="s">
        <v>503</v>
      </c>
      <c r="C22" s="241" t="s">
        <v>504</v>
      </c>
      <c r="D22" s="280">
        <f>D21/24</f>
        <v>243.59597792998474</v>
      </c>
      <c r="E22" s="241" t="s">
        <v>415</v>
      </c>
      <c r="K22" s="252" t="s">
        <v>404</v>
      </c>
      <c r="L22" s="241" t="s">
        <v>402</v>
      </c>
      <c r="M22" s="241" t="s">
        <v>472</v>
      </c>
      <c r="N22" s="253">
        <f>D31</f>
        <v>4.432552511415525</v>
      </c>
    </row>
    <row r="23" spans="7:8" ht="24.75" customHeight="1">
      <c r="G23" s="281"/>
      <c r="H23" s="281"/>
    </row>
    <row r="24" spans="1:14" ht="24.75" customHeight="1">
      <c r="A24" s="952" t="s">
        <v>505</v>
      </c>
      <c r="B24" s="252" t="s">
        <v>506</v>
      </c>
      <c r="C24" s="259" t="s">
        <v>507</v>
      </c>
      <c r="D24" s="266">
        <f>D11*G15*G24+D11*(1-G15)</f>
        <v>1532.73</v>
      </c>
      <c r="E24" s="241" t="s">
        <v>415</v>
      </c>
      <c r="G24" s="274">
        <v>0.5</v>
      </c>
      <c r="H24" s="259" t="s">
        <v>508</v>
      </c>
      <c r="K24" s="963" t="s">
        <v>509</v>
      </c>
      <c r="L24" s="963"/>
      <c r="M24" s="963"/>
      <c r="N24" s="963"/>
    </row>
    <row r="25" spans="1:14" ht="24.75" customHeight="1">
      <c r="A25" s="952"/>
      <c r="B25" s="252" t="s">
        <v>510</v>
      </c>
      <c r="C25" s="259" t="s">
        <v>511</v>
      </c>
      <c r="D25" s="269">
        <f>D24/365</f>
        <v>4.199260273972603</v>
      </c>
      <c r="E25" s="241" t="s">
        <v>415</v>
      </c>
      <c r="G25" s="241" t="s">
        <v>460</v>
      </c>
      <c r="H25" s="241" t="s">
        <v>460</v>
      </c>
      <c r="K25" s="241" t="s">
        <v>385</v>
      </c>
      <c r="L25" s="241" t="s">
        <v>386</v>
      </c>
      <c r="M25" s="241" t="s">
        <v>376</v>
      </c>
      <c r="N25" s="241" t="s">
        <v>387</v>
      </c>
    </row>
    <row r="26" spans="11:14" ht="24.75" customHeight="1">
      <c r="K26" s="252" t="s">
        <v>391</v>
      </c>
      <c r="L26" s="241" t="s">
        <v>490</v>
      </c>
      <c r="M26" s="241" t="s">
        <v>491</v>
      </c>
      <c r="N26" s="278">
        <f>D17</f>
        <v>69.9876712328767</v>
      </c>
    </row>
    <row r="27" spans="1:14" ht="24.75" customHeight="1">
      <c r="A27" s="954" t="s">
        <v>512</v>
      </c>
      <c r="B27" s="252" t="s">
        <v>421</v>
      </c>
      <c r="C27" s="241" t="s">
        <v>422</v>
      </c>
      <c r="D27" s="266">
        <f>D24*G28/(1-G27)</f>
        <v>7280.467500000002</v>
      </c>
      <c r="E27" s="241" t="s">
        <v>415</v>
      </c>
      <c r="G27" s="267">
        <v>0.8</v>
      </c>
      <c r="H27" s="241" t="s">
        <v>423</v>
      </c>
      <c r="K27" s="252" t="s">
        <v>397</v>
      </c>
      <c r="L27" s="241" t="s">
        <v>513</v>
      </c>
      <c r="M27" s="241" t="s">
        <v>514</v>
      </c>
      <c r="N27" s="278">
        <f>D17</f>
        <v>69.9876712328767</v>
      </c>
    </row>
    <row r="28" spans="1:14" ht="24.75" customHeight="1">
      <c r="A28" s="952"/>
      <c r="B28" s="252" t="s">
        <v>426</v>
      </c>
      <c r="C28" s="241" t="s">
        <v>411</v>
      </c>
      <c r="D28" s="269">
        <f>D27/365</f>
        <v>19.946486301369866</v>
      </c>
      <c r="E28" s="241" t="s">
        <v>415</v>
      </c>
      <c r="G28" s="267">
        <v>0.95</v>
      </c>
      <c r="H28" s="241" t="s">
        <v>427</v>
      </c>
      <c r="K28" s="252" t="s">
        <v>401</v>
      </c>
      <c r="L28" s="241" t="s">
        <v>402</v>
      </c>
      <c r="M28" s="241" t="s">
        <v>515</v>
      </c>
      <c r="N28" s="253">
        <f>D31</f>
        <v>4.432552511415525</v>
      </c>
    </row>
    <row r="29" spans="11:14" ht="24.75" customHeight="1">
      <c r="K29" s="252" t="s">
        <v>404</v>
      </c>
      <c r="L29" s="241" t="s">
        <v>402</v>
      </c>
      <c r="M29" s="241" t="s">
        <v>516</v>
      </c>
      <c r="N29" s="253">
        <f>D31</f>
        <v>4.432552511415525</v>
      </c>
    </row>
    <row r="30" spans="1:8" ht="24.75" customHeight="1">
      <c r="A30" s="954" t="s">
        <v>517</v>
      </c>
      <c r="B30" s="252" t="s">
        <v>431</v>
      </c>
      <c r="C30" s="241" t="s">
        <v>432</v>
      </c>
      <c r="D30" s="266">
        <f>D27*(1-G27)/(1-G30)</f>
        <v>1617.8816666666667</v>
      </c>
      <c r="E30" s="241" t="s">
        <v>415</v>
      </c>
      <c r="G30" s="267">
        <v>0.1</v>
      </c>
      <c r="H30" s="241" t="s">
        <v>423</v>
      </c>
    </row>
    <row r="31" spans="1:8" ht="24.75" customHeight="1">
      <c r="A31" s="952"/>
      <c r="B31" s="252" t="s">
        <v>434</v>
      </c>
      <c r="C31" s="241" t="s">
        <v>435</v>
      </c>
      <c r="D31" s="269">
        <f>D30/365</f>
        <v>4.432552511415525</v>
      </c>
      <c r="E31" s="241" t="s">
        <v>415</v>
      </c>
      <c r="G31" s="241" t="s">
        <v>462</v>
      </c>
      <c r="H31" s="241" t="s">
        <v>462</v>
      </c>
    </row>
    <row r="32" ht="24.75" customHeight="1"/>
    <row r="33" spans="1:8" ht="24.75" customHeight="1">
      <c r="A33" s="954" t="s">
        <v>518</v>
      </c>
      <c r="B33" s="252" t="s">
        <v>439</v>
      </c>
      <c r="C33" s="241" t="s">
        <v>496</v>
      </c>
      <c r="D33" s="266">
        <f>D11*(1-G15)</f>
        <v>510.9099999999999</v>
      </c>
      <c r="E33" s="241" t="s">
        <v>415</v>
      </c>
      <c r="G33" s="241" t="s">
        <v>462</v>
      </c>
      <c r="H33" s="241" t="s">
        <v>462</v>
      </c>
    </row>
    <row r="34" spans="1:19" s="74" customFormat="1" ht="24.75" customHeight="1">
      <c r="A34" s="952"/>
      <c r="B34" s="252" t="s">
        <v>441</v>
      </c>
      <c r="C34" s="241" t="s">
        <v>442</v>
      </c>
      <c r="D34" s="271">
        <f>D33/365</f>
        <v>1.399753424657534</v>
      </c>
      <c r="E34" s="241" t="s">
        <v>415</v>
      </c>
      <c r="F34" s="137"/>
      <c r="G34" s="241" t="s">
        <v>396</v>
      </c>
      <c r="H34" s="241" t="s">
        <v>396</v>
      </c>
      <c r="K34"/>
      <c r="L34"/>
      <c r="N34"/>
      <c r="O34"/>
      <c r="P34"/>
      <c r="Q34"/>
      <c r="S34"/>
    </row>
    <row r="35" spans="1:19" s="74" customFormat="1" ht="24.75" customHeight="1">
      <c r="A35"/>
      <c r="B35"/>
      <c r="F35" s="137"/>
      <c r="K35"/>
      <c r="L35"/>
      <c r="N35"/>
      <c r="O35"/>
      <c r="P35"/>
      <c r="Q35"/>
      <c r="S35"/>
    </row>
    <row r="36" spans="1:19" s="74" customFormat="1" ht="24.75" customHeight="1">
      <c r="A36"/>
      <c r="B36"/>
      <c r="F36" s="137"/>
      <c r="K36"/>
      <c r="L36"/>
      <c r="N36"/>
      <c r="O36"/>
      <c r="P36"/>
      <c r="Q36"/>
      <c r="S36"/>
    </row>
    <row r="37" spans="1:19" s="74" customFormat="1" ht="24.75" customHeight="1">
      <c r="A37"/>
      <c r="B37"/>
      <c r="F37" s="137"/>
      <c r="K37"/>
      <c r="L37"/>
      <c r="N37"/>
      <c r="O37"/>
      <c r="P37"/>
      <c r="Q37"/>
      <c r="S37"/>
    </row>
  </sheetData>
  <sheetProtection/>
  <mergeCells count="18">
    <mergeCell ref="P8:S8"/>
    <mergeCell ref="P13:S13"/>
    <mergeCell ref="K17:N17"/>
    <mergeCell ref="P18:S18"/>
    <mergeCell ref="A24:A25"/>
    <mergeCell ref="K24:N24"/>
    <mergeCell ref="B2:E2"/>
    <mergeCell ref="G2:H2"/>
    <mergeCell ref="K2:S2"/>
    <mergeCell ref="K3:N3"/>
    <mergeCell ref="P3:S3"/>
    <mergeCell ref="A1:I1"/>
    <mergeCell ref="A27:A28"/>
    <mergeCell ref="A30:A31"/>
    <mergeCell ref="A33:A34"/>
    <mergeCell ref="K10:N10"/>
    <mergeCell ref="A11:A12"/>
    <mergeCell ref="E4:E8"/>
  </mergeCells>
  <printOptions/>
  <pageMargins left="0.7" right="0.7" top="0.75" bottom="0.75" header="0.3" footer="0.3"/>
  <pageSetup horizontalDpi="600" verticalDpi="600" orientation="portrait" paperSize="9" scale="61" r:id="rId3"/>
  <colBreaks count="1" manualBreakCount="1">
    <brk id="9" max="65535" man="1"/>
  </colBreaks>
  <legacyDrawing r:id="rId2"/>
</worksheet>
</file>

<file path=xl/worksheets/sheet2.xml><?xml version="1.0" encoding="utf-8"?>
<worksheet xmlns="http://schemas.openxmlformats.org/spreadsheetml/2006/main" xmlns:r="http://schemas.openxmlformats.org/officeDocument/2006/relationships">
  <sheetPr codeName="Sheet2"/>
  <dimension ref="A2:R37"/>
  <sheetViews>
    <sheetView view="pageBreakPreview" zoomScale="70" zoomScaleNormal="55" zoomScaleSheetLayoutView="70" zoomScalePageLayoutView="0" workbookViewId="0" topLeftCell="A1">
      <selection activeCell="A1" sqref="A1"/>
    </sheetView>
  </sheetViews>
  <sheetFormatPr defaultColWidth="10.25390625" defaultRowHeight="12.75"/>
  <cols>
    <col min="1" max="1" width="10.25390625" style="21" customWidth="1"/>
    <col min="2" max="2" width="6.375" style="28" customWidth="1"/>
    <col min="3" max="3" width="10.25390625" style="28" customWidth="1"/>
    <col min="4" max="4" width="45.625" style="28" customWidth="1"/>
    <col min="5" max="5" width="12.75390625" style="21" customWidth="1"/>
    <col min="6" max="6" width="11.00390625" style="21" bestFit="1" customWidth="1"/>
    <col min="7" max="7" width="11.00390625" style="21" customWidth="1"/>
    <col min="8" max="8" width="8.375" style="21" customWidth="1"/>
    <col min="9" max="9" width="10.75390625" style="21" customWidth="1"/>
    <col min="10" max="10" width="56.875" style="21" customWidth="1"/>
    <col min="11" max="11" width="13.00390625" style="21" customWidth="1"/>
    <col min="12" max="12" width="17.625" style="21" customWidth="1"/>
    <col min="13" max="13" width="19.75390625" style="21" customWidth="1"/>
    <col min="14" max="14" width="7.375" style="21" customWidth="1"/>
    <col min="15" max="15" width="23.375" style="21" customWidth="1"/>
    <col min="16" max="16" width="34.625" style="21" customWidth="1"/>
    <col min="17" max="17" width="13.375" style="21" customWidth="1"/>
    <col min="18" max="16384" width="10.25390625" style="21" customWidth="1"/>
  </cols>
  <sheetData>
    <row r="2" spans="1:4" ht="24.75" customHeight="1">
      <c r="A2" s="110"/>
      <c r="B2" s="108" t="s">
        <v>114</v>
      </c>
      <c r="C2" s="111"/>
      <c r="D2" s="109"/>
    </row>
    <row r="3" spans="2:18" ht="40.5" customHeight="1">
      <c r="B3" s="382" t="s">
        <v>558</v>
      </c>
      <c r="C3" s="382"/>
      <c r="D3" s="382"/>
      <c r="E3" s="382"/>
      <c r="F3" s="382"/>
      <c r="G3" s="76"/>
      <c r="H3" s="382" t="s">
        <v>559</v>
      </c>
      <c r="I3" s="382"/>
      <c r="J3" s="382"/>
      <c r="K3" s="382"/>
      <c r="L3" s="106"/>
      <c r="M3" s="382" t="s">
        <v>560</v>
      </c>
      <c r="N3" s="382"/>
      <c r="O3" s="382"/>
      <c r="P3" s="382"/>
      <c r="Q3" s="382"/>
      <c r="R3" s="106"/>
    </row>
    <row r="4" spans="2:17" ht="32.25" customHeight="1" thickBot="1">
      <c r="B4" s="383" t="s">
        <v>85</v>
      </c>
      <c r="C4" s="384"/>
      <c r="D4" s="315" t="s">
        <v>26</v>
      </c>
      <c r="E4" s="316" t="s">
        <v>115</v>
      </c>
      <c r="F4" s="315" t="s">
        <v>116</v>
      </c>
      <c r="H4" s="383" t="s">
        <v>85</v>
      </c>
      <c r="I4" s="384"/>
      <c r="J4" s="315" t="s">
        <v>86</v>
      </c>
      <c r="K4" s="315" t="s">
        <v>116</v>
      </c>
      <c r="M4" s="315" t="s">
        <v>117</v>
      </c>
      <c r="N4" s="385" t="s">
        <v>118</v>
      </c>
      <c r="O4" s="385"/>
      <c r="P4" s="385"/>
      <c r="Q4" s="315" t="s">
        <v>119</v>
      </c>
    </row>
    <row r="5" spans="2:17" ht="34.5" customHeight="1" thickTop="1">
      <c r="B5" s="379">
        <v>1</v>
      </c>
      <c r="C5" s="28" t="s">
        <v>120</v>
      </c>
      <c r="D5" s="107" t="s">
        <v>173</v>
      </c>
      <c r="E5" s="324"/>
      <c r="F5" s="379" t="s">
        <v>121</v>
      </c>
      <c r="H5" s="379">
        <v>1</v>
      </c>
      <c r="I5" s="28" t="s">
        <v>120</v>
      </c>
      <c r="J5" s="321"/>
      <c r="K5" s="379" t="s">
        <v>121</v>
      </c>
      <c r="M5" s="378" t="s">
        <v>122</v>
      </c>
      <c r="N5" s="22" t="s">
        <v>123</v>
      </c>
      <c r="O5" s="26" t="s">
        <v>124</v>
      </c>
      <c r="P5" s="326" t="s">
        <v>125</v>
      </c>
      <c r="Q5" s="326"/>
    </row>
    <row r="6" spans="2:17" ht="34.5" customHeight="1">
      <c r="B6" s="380"/>
      <c r="C6" s="23" t="s">
        <v>126</v>
      </c>
      <c r="D6" s="77" t="s">
        <v>174</v>
      </c>
      <c r="E6" s="325"/>
      <c r="F6" s="380"/>
      <c r="H6" s="380"/>
      <c r="I6" s="23" t="s">
        <v>126</v>
      </c>
      <c r="J6" s="322"/>
      <c r="K6" s="380"/>
      <c r="M6" s="352"/>
      <c r="N6" s="23" t="s">
        <v>127</v>
      </c>
      <c r="O6" s="24" t="s">
        <v>128</v>
      </c>
      <c r="P6" s="327" t="s">
        <v>129</v>
      </c>
      <c r="Q6" s="328"/>
    </row>
    <row r="7" spans="2:17" ht="34.5" customHeight="1">
      <c r="B7" s="380"/>
      <c r="C7" s="23" t="s">
        <v>130</v>
      </c>
      <c r="D7" s="77" t="s">
        <v>175</v>
      </c>
      <c r="E7" s="325"/>
      <c r="F7" s="380"/>
      <c r="H7" s="380"/>
      <c r="I7" s="23" t="s">
        <v>130</v>
      </c>
      <c r="J7" s="322"/>
      <c r="K7" s="380"/>
      <c r="M7" s="352"/>
      <c r="N7" s="23" t="s">
        <v>131</v>
      </c>
      <c r="O7" s="24" t="s">
        <v>132</v>
      </c>
      <c r="P7" s="329" t="s">
        <v>133</v>
      </c>
      <c r="Q7" s="328"/>
    </row>
    <row r="8" spans="2:17" ht="34.5" customHeight="1">
      <c r="B8" s="380"/>
      <c r="C8" s="78" t="s">
        <v>134</v>
      </c>
      <c r="D8" s="77" t="s">
        <v>176</v>
      </c>
      <c r="E8" s="325"/>
      <c r="F8" s="380"/>
      <c r="H8" s="380"/>
      <c r="I8" s="78" t="s">
        <v>134</v>
      </c>
      <c r="J8" s="323"/>
      <c r="K8" s="380"/>
      <c r="M8" s="352"/>
      <c r="N8" s="23" t="s">
        <v>135</v>
      </c>
      <c r="O8" s="24" t="s">
        <v>136</v>
      </c>
      <c r="P8" s="329" t="s">
        <v>137</v>
      </c>
      <c r="Q8" s="328"/>
    </row>
    <row r="9" spans="2:17" ht="34.5" customHeight="1">
      <c r="B9" s="380"/>
      <c r="C9" s="78" t="s">
        <v>171</v>
      </c>
      <c r="D9" s="77" t="s">
        <v>177</v>
      </c>
      <c r="E9" s="325"/>
      <c r="F9" s="380"/>
      <c r="H9" s="380"/>
      <c r="I9" s="78" t="s">
        <v>171</v>
      </c>
      <c r="J9" s="323"/>
      <c r="K9" s="380"/>
      <c r="M9" s="352"/>
      <c r="N9" s="23" t="s">
        <v>141</v>
      </c>
      <c r="O9" s="24" t="s">
        <v>142</v>
      </c>
      <c r="P9" s="327" t="s">
        <v>129</v>
      </c>
      <c r="Q9" s="328"/>
    </row>
    <row r="10" spans="2:17" ht="34.5" customHeight="1">
      <c r="B10" s="381"/>
      <c r="C10" s="78" t="s">
        <v>172</v>
      </c>
      <c r="D10" s="77" t="s">
        <v>178</v>
      </c>
      <c r="E10" s="325"/>
      <c r="F10" s="381"/>
      <c r="H10" s="381"/>
      <c r="I10" s="78" t="s">
        <v>172</v>
      </c>
      <c r="J10" s="323"/>
      <c r="K10" s="381"/>
      <c r="M10" s="353"/>
      <c r="N10" s="23" t="s">
        <v>144</v>
      </c>
      <c r="O10" s="24" t="s">
        <v>145</v>
      </c>
      <c r="P10" s="327" t="s">
        <v>129</v>
      </c>
      <c r="Q10" s="328"/>
    </row>
    <row r="11" spans="2:17" ht="34.5" customHeight="1">
      <c r="B11" s="351">
        <v>2</v>
      </c>
      <c r="C11" s="78" t="s">
        <v>138</v>
      </c>
      <c r="D11" s="25" t="s">
        <v>179</v>
      </c>
      <c r="E11" s="325"/>
      <c r="F11" s="351" t="s">
        <v>139</v>
      </c>
      <c r="H11" s="351">
        <v>2</v>
      </c>
      <c r="I11" s="78" t="s">
        <v>138</v>
      </c>
      <c r="J11" s="320"/>
      <c r="K11" s="351" t="s">
        <v>140</v>
      </c>
      <c r="P11" s="319" t="s">
        <v>561</v>
      </c>
      <c r="Q11" s="30"/>
    </row>
    <row r="12" spans="2:11" ht="34.5" customHeight="1">
      <c r="B12" s="352"/>
      <c r="C12" s="78" t="s">
        <v>143</v>
      </c>
      <c r="D12" s="25" t="s">
        <v>183</v>
      </c>
      <c r="E12" s="325"/>
      <c r="F12" s="352"/>
      <c r="H12" s="352"/>
      <c r="I12" s="78" t="s">
        <v>143</v>
      </c>
      <c r="J12" s="320"/>
      <c r="K12" s="352"/>
    </row>
    <row r="13" spans="2:11" ht="34.5" customHeight="1">
      <c r="B13" s="352"/>
      <c r="C13" s="78" t="s">
        <v>146</v>
      </c>
      <c r="D13" s="25" t="s">
        <v>180</v>
      </c>
      <c r="E13" s="325"/>
      <c r="F13" s="352"/>
      <c r="H13" s="352"/>
      <c r="I13" s="78" t="s">
        <v>146</v>
      </c>
      <c r="J13" s="320"/>
      <c r="K13" s="352"/>
    </row>
    <row r="14" spans="2:11" ht="34.5" customHeight="1">
      <c r="B14" s="353"/>
      <c r="C14" s="78" t="s">
        <v>147</v>
      </c>
      <c r="D14" s="25" t="s">
        <v>184</v>
      </c>
      <c r="E14" s="325"/>
      <c r="F14" s="353"/>
      <c r="H14" s="353"/>
      <c r="I14" s="78" t="s">
        <v>147</v>
      </c>
      <c r="J14" s="320"/>
      <c r="K14" s="353"/>
    </row>
    <row r="15" spans="2:11" ht="34.5" customHeight="1">
      <c r="B15" s="386">
        <v>3</v>
      </c>
      <c r="C15" s="27" t="s">
        <v>148</v>
      </c>
      <c r="D15" s="25" t="s">
        <v>185</v>
      </c>
      <c r="E15" s="325"/>
      <c r="F15" s="351" t="s">
        <v>149</v>
      </c>
      <c r="H15" s="386">
        <v>3</v>
      </c>
      <c r="I15" s="27" t="s">
        <v>148</v>
      </c>
      <c r="J15" s="320"/>
      <c r="K15" s="351" t="s">
        <v>27</v>
      </c>
    </row>
    <row r="16" spans="2:11" ht="34.5" customHeight="1">
      <c r="B16" s="386"/>
      <c r="C16" s="27" t="s">
        <v>150</v>
      </c>
      <c r="D16" s="25" t="s">
        <v>181</v>
      </c>
      <c r="E16" s="325"/>
      <c r="F16" s="352"/>
      <c r="H16" s="386"/>
      <c r="I16" s="27" t="s">
        <v>150</v>
      </c>
      <c r="J16" s="320"/>
      <c r="K16" s="352"/>
    </row>
    <row r="17" spans="2:11" ht="34.5" customHeight="1">
      <c r="B17" s="386"/>
      <c r="C17" s="27" t="s">
        <v>151</v>
      </c>
      <c r="D17" s="25" t="s">
        <v>182</v>
      </c>
      <c r="E17" s="325"/>
      <c r="F17" s="353"/>
      <c r="H17" s="386"/>
      <c r="I17" s="27" t="s">
        <v>151</v>
      </c>
      <c r="J17" s="320"/>
      <c r="K17" s="353"/>
    </row>
    <row r="18" spans="2:11" ht="21.75" customHeight="1">
      <c r="B18" s="79"/>
      <c r="C18" s="79"/>
      <c r="D18" s="79"/>
      <c r="E18" s="79"/>
      <c r="F18" s="79"/>
      <c r="G18" s="79"/>
      <c r="H18" s="79"/>
      <c r="I18" s="80"/>
      <c r="J18" s="81"/>
      <c r="K18" s="81"/>
    </row>
    <row r="19" spans="2:16" ht="24.75" customHeight="1" thickBot="1">
      <c r="B19" s="79"/>
      <c r="C19" s="79"/>
      <c r="D19" s="79"/>
      <c r="E19" s="79"/>
      <c r="F19" s="79"/>
      <c r="G19" s="79"/>
      <c r="J19" s="295" t="s">
        <v>542</v>
      </c>
      <c r="K19" s="296"/>
      <c r="L19" s="296"/>
      <c r="M19" s="296"/>
      <c r="N19" s="296"/>
      <c r="O19" s="296"/>
      <c r="P19" s="297" t="s">
        <v>543</v>
      </c>
    </row>
    <row r="20" spans="2:16" ht="25.5" customHeight="1" thickBot="1">
      <c r="B20" s="79"/>
      <c r="C20" s="79"/>
      <c r="D20" s="79"/>
      <c r="E20" s="79"/>
      <c r="F20" s="79"/>
      <c r="G20" s="79"/>
      <c r="J20" s="298" t="s">
        <v>544</v>
      </c>
      <c r="K20" s="372" t="s">
        <v>545</v>
      </c>
      <c r="L20" s="372"/>
      <c r="M20" s="372" t="s">
        <v>544</v>
      </c>
      <c r="N20" s="372"/>
      <c r="O20" s="372"/>
      <c r="P20" s="299" t="s">
        <v>545</v>
      </c>
    </row>
    <row r="21" spans="2:16" ht="25.5" customHeight="1">
      <c r="B21" s="79"/>
      <c r="C21" s="79"/>
      <c r="D21" s="79"/>
      <c r="E21" s="79"/>
      <c r="F21" s="79"/>
      <c r="G21" s="79"/>
      <c r="H21" s="79"/>
      <c r="I21" s="80"/>
      <c r="J21" s="300" t="s">
        <v>152</v>
      </c>
      <c r="K21" s="373"/>
      <c r="L21" s="374"/>
      <c r="M21" s="373" t="s">
        <v>156</v>
      </c>
      <c r="N21" s="373"/>
      <c r="O21" s="373"/>
      <c r="P21" s="301"/>
    </row>
    <row r="22" spans="2:16" ht="25.5" customHeight="1">
      <c r="B22" s="79"/>
      <c r="C22" s="79"/>
      <c r="D22" s="79"/>
      <c r="E22" s="79"/>
      <c r="F22" s="79"/>
      <c r="G22" s="79"/>
      <c r="H22" s="79"/>
      <c r="I22" s="80"/>
      <c r="J22" s="302" t="s">
        <v>153</v>
      </c>
      <c r="K22" s="354">
        <f>COUNTIF($J$5:$J$17,"*A-1*")</f>
        <v>0</v>
      </c>
      <c r="L22" s="355"/>
      <c r="M22" s="375" t="s">
        <v>158</v>
      </c>
      <c r="N22" s="376"/>
      <c r="O22" s="377"/>
      <c r="P22" s="303">
        <f>COUNTIF($J$5:$J$17,"*C-1*")</f>
        <v>0</v>
      </c>
    </row>
    <row r="23" spans="5:16" ht="25.5" customHeight="1">
      <c r="E23" s="29"/>
      <c r="F23" s="29"/>
      <c r="G23" s="29"/>
      <c r="H23" s="79"/>
      <c r="I23" s="80"/>
      <c r="J23" s="304" t="s">
        <v>154</v>
      </c>
      <c r="K23" s="358">
        <f>COUNTIF($J$5:$J$17,"*A-2*")</f>
        <v>0</v>
      </c>
      <c r="L23" s="359"/>
      <c r="M23" s="364" t="s">
        <v>160</v>
      </c>
      <c r="N23" s="365"/>
      <c r="O23" s="366"/>
      <c r="P23" s="305">
        <f>COUNTIF($J$5:$J$17,"*C-2*")</f>
        <v>0</v>
      </c>
    </row>
    <row r="24" spans="8:16" ht="25.5" customHeight="1">
      <c r="H24" s="79"/>
      <c r="I24" s="80"/>
      <c r="J24" s="306" t="s">
        <v>155</v>
      </c>
      <c r="K24" s="358">
        <f>COUNTIF($J$5:$J$17,"*A-3*")</f>
        <v>0</v>
      </c>
      <c r="L24" s="359"/>
      <c r="M24" s="367" t="s">
        <v>162</v>
      </c>
      <c r="N24" s="368"/>
      <c r="O24" s="369"/>
      <c r="P24" s="307">
        <f>COUNTIF($J$5:$J$17,"*C-3*")</f>
        <v>0</v>
      </c>
    </row>
    <row r="25" spans="5:16" ht="25.5" customHeight="1">
      <c r="E25" s="69"/>
      <c r="F25" s="69"/>
      <c r="G25" s="69"/>
      <c r="H25" s="79"/>
      <c r="I25" s="80"/>
      <c r="J25" s="308" t="s">
        <v>157</v>
      </c>
      <c r="K25" s="370"/>
      <c r="L25" s="371"/>
      <c r="M25" s="356" t="s">
        <v>164</v>
      </c>
      <c r="N25" s="356"/>
      <c r="O25" s="357"/>
      <c r="P25" s="303">
        <f>COUNTIF($J$5:$J$17,"*D*")</f>
        <v>0</v>
      </c>
    </row>
    <row r="26" spans="5:16" ht="25.5" customHeight="1">
      <c r="E26" s="69"/>
      <c r="F26" s="69"/>
      <c r="G26" s="69"/>
      <c r="H26" s="82"/>
      <c r="I26" s="82"/>
      <c r="J26" s="309" t="s">
        <v>159</v>
      </c>
      <c r="K26" s="354">
        <f>COUNTIF($J$5:$J$17,"*B-1*")</f>
        <v>0</v>
      </c>
      <c r="L26" s="355"/>
      <c r="M26" s="356" t="s">
        <v>165</v>
      </c>
      <c r="N26" s="356"/>
      <c r="O26" s="357"/>
      <c r="P26" s="303">
        <f>COUNTIF($J$5:$J$17,"*E*")</f>
        <v>0</v>
      </c>
    </row>
    <row r="27" spans="8:16" ht="25.5" customHeight="1">
      <c r="H27" s="82"/>
      <c r="I27" s="82"/>
      <c r="J27" s="310" t="s">
        <v>161</v>
      </c>
      <c r="K27" s="358">
        <f>COUNTIF($J$5:$J$17,"*B-2*")</f>
        <v>0</v>
      </c>
      <c r="L27" s="359"/>
      <c r="M27" s="308" t="s">
        <v>166</v>
      </c>
      <c r="N27" s="311"/>
      <c r="O27" s="311"/>
      <c r="P27" s="312"/>
    </row>
    <row r="28" spans="8:16" ht="25.5" customHeight="1" thickBot="1">
      <c r="H28" s="82"/>
      <c r="I28" s="81"/>
      <c r="J28" s="313" t="s">
        <v>163</v>
      </c>
      <c r="K28" s="360">
        <f>COUNTIF($J$5:$J$17,"*B-3*")</f>
        <v>0</v>
      </c>
      <c r="L28" s="361"/>
      <c r="M28" s="362" t="s">
        <v>167</v>
      </c>
      <c r="N28" s="362"/>
      <c r="O28" s="363"/>
      <c r="P28" s="314">
        <f>COUNTIF($J$5:$J$17,"*F-1*")</f>
        <v>0</v>
      </c>
    </row>
    <row r="29" spans="8:11" ht="24.75" customHeight="1">
      <c r="H29" s="82"/>
      <c r="I29" s="81"/>
      <c r="J29" s="31"/>
      <c r="K29" s="82"/>
    </row>
    <row r="30" spans="9:12" ht="24.75" customHeight="1">
      <c r="I30" s="81"/>
      <c r="J30" s="31"/>
      <c r="K30" s="82"/>
      <c r="L30" s="82"/>
    </row>
    <row r="31" spans="9:12" ht="24.75" customHeight="1">
      <c r="I31" s="81"/>
      <c r="J31" s="31"/>
      <c r="K31" s="82"/>
      <c r="L31" s="82"/>
    </row>
    <row r="32" spans="9:12" ht="24.75" customHeight="1">
      <c r="I32" s="81"/>
      <c r="J32" s="31"/>
      <c r="K32" s="31"/>
      <c r="L32" s="82"/>
    </row>
    <row r="33" spans="9:12" ht="24.75" customHeight="1">
      <c r="I33" s="81"/>
      <c r="J33" s="31"/>
      <c r="K33" s="31"/>
      <c r="L33" s="82"/>
    </row>
    <row r="34" spans="9:12" ht="24.75" customHeight="1">
      <c r="I34" s="81"/>
      <c r="J34" s="31"/>
      <c r="K34" s="31"/>
      <c r="L34" s="82"/>
    </row>
    <row r="35" spans="9:12" ht="24.75" customHeight="1">
      <c r="I35" s="82"/>
      <c r="J35" s="82"/>
      <c r="K35" s="82"/>
      <c r="L35" s="82"/>
    </row>
    <row r="36" spans="9:12" ht="24.75" customHeight="1">
      <c r="I36" s="82"/>
      <c r="J36" s="82"/>
      <c r="K36" s="82"/>
      <c r="L36" s="82"/>
    </row>
    <row r="37" ht="24.75" customHeight="1">
      <c r="L37" s="82"/>
    </row>
  </sheetData>
  <sheetProtection selectLockedCells="1"/>
  <mergeCells count="36">
    <mergeCell ref="K11:K14"/>
    <mergeCell ref="F11:F14"/>
    <mergeCell ref="F5:F10"/>
    <mergeCell ref="B15:B17"/>
    <mergeCell ref="F15:F17"/>
    <mergeCell ref="H15:H17"/>
    <mergeCell ref="H11:H14"/>
    <mergeCell ref="H5:H10"/>
    <mergeCell ref="B11:B14"/>
    <mergeCell ref="B5:B10"/>
    <mergeCell ref="M5:M10"/>
    <mergeCell ref="K5:K10"/>
    <mergeCell ref="B3:F3"/>
    <mergeCell ref="H3:K3"/>
    <mergeCell ref="M3:Q3"/>
    <mergeCell ref="B4:C4"/>
    <mergeCell ref="H4:I4"/>
    <mergeCell ref="N4:P4"/>
    <mergeCell ref="K25:L25"/>
    <mergeCell ref="M25:O25"/>
    <mergeCell ref="K20:L20"/>
    <mergeCell ref="M20:O20"/>
    <mergeCell ref="K21:L21"/>
    <mergeCell ref="M21:O21"/>
    <mergeCell ref="K22:L22"/>
    <mergeCell ref="M22:O22"/>
    <mergeCell ref="K15:K17"/>
    <mergeCell ref="K26:L26"/>
    <mergeCell ref="M26:O26"/>
    <mergeCell ref="K27:L27"/>
    <mergeCell ref="K28:L28"/>
    <mergeCell ref="M28:O28"/>
    <mergeCell ref="K23:L23"/>
    <mergeCell ref="M23:O23"/>
    <mergeCell ref="K24:L24"/>
    <mergeCell ref="M24:O24"/>
  </mergeCells>
  <conditionalFormatting sqref="K22:L22">
    <cfRule type="expression" priority="12" dxfId="12" stopIfTrue="1">
      <formula>MAX($K$22:$L$28,$P$22:$P$28)=$K$22</formula>
    </cfRule>
  </conditionalFormatting>
  <conditionalFormatting sqref="K23:L23">
    <cfRule type="expression" priority="11" dxfId="12" stopIfTrue="1">
      <formula>MAX($K$22:$L$28,$P$22:$P$28)=$K$23</formula>
    </cfRule>
  </conditionalFormatting>
  <conditionalFormatting sqref="K24:L24">
    <cfRule type="expression" priority="10" dxfId="12" stopIfTrue="1">
      <formula>MAX($K$22:$L$28,$P$22:$P$28)=$K$24</formula>
    </cfRule>
  </conditionalFormatting>
  <conditionalFormatting sqref="K26:L26">
    <cfRule type="expression" priority="9" dxfId="12" stopIfTrue="1">
      <formula>MAX($K$22:$L$28,$P$22:$P$28)=$K$26</formula>
    </cfRule>
  </conditionalFormatting>
  <conditionalFormatting sqref="K27:L27">
    <cfRule type="expression" priority="8" dxfId="12" stopIfTrue="1">
      <formula>MAX($K$22:$L$28,$P$22:$P$28)=$K$27</formula>
    </cfRule>
  </conditionalFormatting>
  <conditionalFormatting sqref="K28:L28">
    <cfRule type="expression" priority="7" dxfId="12" stopIfTrue="1">
      <formula>MAX($K$22:$L$28,$P$22:$P$28)=$K$28</formula>
    </cfRule>
  </conditionalFormatting>
  <conditionalFormatting sqref="P22">
    <cfRule type="expression" priority="6" dxfId="12" stopIfTrue="1">
      <formula>MAX($K$22:$L$28,$P$22:$P$28)=$P$22</formula>
    </cfRule>
  </conditionalFormatting>
  <conditionalFormatting sqref="P23">
    <cfRule type="expression" priority="5" dxfId="12" stopIfTrue="1">
      <formula>MAX($K$22:$L$28,$P$22:$P$28)=$P$23</formula>
    </cfRule>
  </conditionalFormatting>
  <conditionalFormatting sqref="P24">
    <cfRule type="expression" priority="4" dxfId="12" stopIfTrue="1">
      <formula>MAX($K$22:$L$28,$P$22:$P$28)=$P$24</formula>
    </cfRule>
  </conditionalFormatting>
  <conditionalFormatting sqref="P25">
    <cfRule type="expression" priority="3" dxfId="12" stopIfTrue="1">
      <formula>MAX($K$22:$L$28,$P$22:$P$28)=$P$25</formula>
    </cfRule>
  </conditionalFormatting>
  <conditionalFormatting sqref="P26">
    <cfRule type="expression" priority="2" dxfId="12" stopIfTrue="1">
      <formula>MAX($K$22:$L$28,$P$22:$P$28)=$P$26</formula>
    </cfRule>
  </conditionalFormatting>
  <conditionalFormatting sqref="P28">
    <cfRule type="expression" priority="1" dxfId="12" stopIfTrue="1">
      <formula>MAX($K$22:$L$28,$P$22:$P$28)=$P$28</formula>
    </cfRule>
  </conditionalFormatting>
  <hyperlinks>
    <hyperlink ref="B2" location="表紙!A1" display="⇒表紙に戻る"/>
  </hyperlinks>
  <printOptions/>
  <pageMargins left="0.7086614173228347" right="0.7086614173228347" top="0.7480314960629921" bottom="0.7480314960629921" header="0.31496062992125984" footer="0.31496062992125984"/>
  <pageSetup horizontalDpi="1200" verticalDpi="1200" orientation="landscape" paperSize="9" scale="46" r:id="rId2"/>
  <drawing r:id="rId1"/>
</worksheet>
</file>

<file path=xl/worksheets/sheet3.xml><?xml version="1.0" encoding="utf-8"?>
<worksheet xmlns="http://schemas.openxmlformats.org/spreadsheetml/2006/main" xmlns:r="http://schemas.openxmlformats.org/officeDocument/2006/relationships">
  <sheetPr codeName="Sheet8"/>
  <dimension ref="B1:AQ51"/>
  <sheetViews>
    <sheetView zoomScalePageLayoutView="0" workbookViewId="0" topLeftCell="A1">
      <selection activeCell="P36" sqref="P36"/>
    </sheetView>
  </sheetViews>
  <sheetFormatPr defaultColWidth="9.00390625" defaultRowHeight="12.75"/>
  <cols>
    <col min="1" max="1" width="3.00390625" style="0" customWidth="1"/>
    <col min="2" max="2" width="2.75390625" style="0" customWidth="1"/>
    <col min="3" max="48" width="5.25390625" style="0" customWidth="1"/>
  </cols>
  <sheetData>
    <row r="1" spans="3:5" ht="43.5" customHeight="1">
      <c r="C1" s="108" t="s">
        <v>114</v>
      </c>
      <c r="E1" s="111"/>
    </row>
    <row r="2" spans="3:5" ht="19.5" customHeight="1">
      <c r="C2" s="108"/>
      <c r="E2" s="111"/>
    </row>
    <row r="3" spans="2:4" ht="12">
      <c r="B3" s="101" t="s">
        <v>106</v>
      </c>
      <c r="C3" s="93"/>
      <c r="D3" s="93"/>
    </row>
    <row r="4" spans="2:25" ht="10.5" customHeight="1">
      <c r="B4" s="94"/>
      <c r="C4" s="94"/>
      <c r="D4" s="94"/>
      <c r="E4" s="94"/>
      <c r="F4" s="94"/>
      <c r="G4" s="94"/>
      <c r="H4" s="94"/>
      <c r="I4" s="94"/>
      <c r="J4" s="94"/>
      <c r="K4" s="94"/>
      <c r="L4" s="94"/>
      <c r="M4" s="94"/>
      <c r="N4" s="94"/>
      <c r="O4" s="94"/>
      <c r="P4" s="94"/>
      <c r="Q4" s="94"/>
      <c r="R4" s="94"/>
      <c r="S4" s="94"/>
      <c r="T4" s="94"/>
      <c r="U4" s="94"/>
      <c r="V4" s="94"/>
      <c r="W4" s="94"/>
      <c r="X4" s="94"/>
      <c r="Y4" s="94"/>
    </row>
    <row r="5" spans="2:25" ht="12">
      <c r="B5" s="94"/>
      <c r="C5" s="84"/>
      <c r="D5" s="85"/>
      <c r="E5" s="85"/>
      <c r="F5" s="85"/>
      <c r="G5" s="85"/>
      <c r="H5" s="85"/>
      <c r="I5" s="86"/>
      <c r="J5" s="94"/>
      <c r="K5" s="94"/>
      <c r="L5" s="94"/>
      <c r="M5" s="94"/>
      <c r="N5" s="94"/>
      <c r="O5" s="84"/>
      <c r="P5" s="85"/>
      <c r="Q5" s="85"/>
      <c r="R5" s="85"/>
      <c r="S5" s="85"/>
      <c r="T5" s="85"/>
      <c r="U5" s="85"/>
      <c r="V5" s="85"/>
      <c r="W5" s="85"/>
      <c r="X5" s="86"/>
      <c r="Y5" s="94"/>
    </row>
    <row r="6" spans="2:25" ht="12">
      <c r="B6" s="94"/>
      <c r="C6" s="87"/>
      <c r="D6" s="40"/>
      <c r="E6" s="40"/>
      <c r="F6" s="88"/>
      <c r="G6" s="40"/>
      <c r="H6" s="40"/>
      <c r="I6" s="89"/>
      <c r="J6" s="94"/>
      <c r="K6" s="94"/>
      <c r="L6" s="94"/>
      <c r="M6" s="94"/>
      <c r="N6" s="94"/>
      <c r="O6" s="87"/>
      <c r="P6" s="40"/>
      <c r="Q6" s="40"/>
      <c r="R6" s="88"/>
      <c r="S6" s="40"/>
      <c r="T6" s="40"/>
      <c r="U6" s="88"/>
      <c r="V6" s="40"/>
      <c r="W6" s="40"/>
      <c r="X6" s="89"/>
      <c r="Y6" s="94"/>
    </row>
    <row r="7" spans="2:25" ht="12">
      <c r="B7" s="94"/>
      <c r="C7" s="87"/>
      <c r="D7" s="40"/>
      <c r="E7" s="40"/>
      <c r="F7" s="88"/>
      <c r="G7" s="40"/>
      <c r="H7" s="40"/>
      <c r="I7" s="89"/>
      <c r="J7" s="94"/>
      <c r="K7" s="94"/>
      <c r="L7" s="94"/>
      <c r="M7" s="94"/>
      <c r="N7" s="94"/>
      <c r="O7" s="87"/>
      <c r="P7" s="40"/>
      <c r="Q7" s="40"/>
      <c r="R7" s="88"/>
      <c r="S7" s="40"/>
      <c r="T7" s="40"/>
      <c r="U7" s="88"/>
      <c r="V7" s="40"/>
      <c r="W7" s="40"/>
      <c r="X7" s="89"/>
      <c r="Y7" s="94"/>
    </row>
    <row r="8" spans="2:25" ht="12">
      <c r="B8" s="94"/>
      <c r="C8" s="90"/>
      <c r="D8" s="91"/>
      <c r="E8" s="91"/>
      <c r="F8" s="91"/>
      <c r="G8" s="91"/>
      <c r="H8" s="91"/>
      <c r="I8" s="92"/>
      <c r="J8" s="94"/>
      <c r="K8" s="94"/>
      <c r="L8" s="94"/>
      <c r="M8" s="94"/>
      <c r="N8" s="94"/>
      <c r="O8" s="90"/>
      <c r="P8" s="91"/>
      <c r="Q8" s="91"/>
      <c r="R8" s="91"/>
      <c r="S8" s="91"/>
      <c r="T8" s="91"/>
      <c r="U8" s="91"/>
      <c r="V8" s="91"/>
      <c r="W8" s="91"/>
      <c r="X8" s="92"/>
      <c r="Y8" s="94"/>
    </row>
    <row r="9" spans="2:25" ht="12">
      <c r="B9" s="94"/>
      <c r="C9" s="94"/>
      <c r="D9" s="94"/>
      <c r="E9" s="94"/>
      <c r="F9" s="94"/>
      <c r="G9" s="94"/>
      <c r="H9" s="94"/>
      <c r="I9" s="94"/>
      <c r="J9" s="94"/>
      <c r="K9" s="94"/>
      <c r="L9" s="94"/>
      <c r="M9" s="94"/>
      <c r="N9" s="94"/>
      <c r="O9" s="94"/>
      <c r="P9" s="94"/>
      <c r="Q9" s="94"/>
      <c r="R9" s="94"/>
      <c r="S9" s="94"/>
      <c r="T9" s="94"/>
      <c r="U9" s="94"/>
      <c r="V9" s="94"/>
      <c r="W9" s="94"/>
      <c r="X9" s="94"/>
      <c r="Y9" s="94"/>
    </row>
    <row r="12" spans="2:7" ht="12">
      <c r="B12" s="102" t="s">
        <v>107</v>
      </c>
      <c r="C12" s="98"/>
      <c r="D12" s="98"/>
      <c r="E12" s="98"/>
      <c r="F12" s="98"/>
      <c r="G12" s="98"/>
    </row>
    <row r="13" spans="2:28" ht="10.5" customHeight="1">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row>
    <row r="14" spans="2:28" ht="12">
      <c r="B14" s="95"/>
      <c r="C14" s="84"/>
      <c r="D14" s="85"/>
      <c r="E14" s="85"/>
      <c r="F14" s="85"/>
      <c r="G14" s="85"/>
      <c r="H14" s="85"/>
      <c r="I14" s="85"/>
      <c r="J14" s="85"/>
      <c r="K14" s="85"/>
      <c r="L14" s="86"/>
      <c r="M14" s="96"/>
      <c r="N14" s="96"/>
      <c r="O14" s="84"/>
      <c r="P14" s="85"/>
      <c r="Q14" s="85"/>
      <c r="R14" s="85"/>
      <c r="S14" s="85"/>
      <c r="T14" s="85"/>
      <c r="U14" s="85"/>
      <c r="V14" s="85"/>
      <c r="W14" s="85"/>
      <c r="X14" s="85"/>
      <c r="Y14" s="85"/>
      <c r="Z14" s="85"/>
      <c r="AA14" s="86"/>
      <c r="AB14" s="95"/>
    </row>
    <row r="15" spans="2:28" ht="12">
      <c r="B15" s="95"/>
      <c r="C15" s="87"/>
      <c r="D15" s="88"/>
      <c r="E15" s="88"/>
      <c r="F15" s="88"/>
      <c r="G15" s="88"/>
      <c r="H15" s="88"/>
      <c r="I15" s="88"/>
      <c r="J15" s="88"/>
      <c r="K15" s="88"/>
      <c r="L15" s="89"/>
      <c r="M15" s="96"/>
      <c r="N15" s="96"/>
      <c r="O15" s="87"/>
      <c r="P15" s="88"/>
      <c r="Q15" s="88"/>
      <c r="R15" s="88"/>
      <c r="S15" s="88"/>
      <c r="T15" s="88"/>
      <c r="U15" s="88"/>
      <c r="V15" s="88"/>
      <c r="W15" s="88"/>
      <c r="X15" s="88"/>
      <c r="Y15" s="88"/>
      <c r="Z15" s="88"/>
      <c r="AA15" s="89"/>
      <c r="AB15" s="95"/>
    </row>
    <row r="16" spans="2:28" ht="12">
      <c r="B16" s="95"/>
      <c r="C16" s="87"/>
      <c r="D16" s="88"/>
      <c r="E16" s="88"/>
      <c r="F16" s="88"/>
      <c r="G16" s="88"/>
      <c r="H16" s="88"/>
      <c r="I16" s="88"/>
      <c r="J16" s="88"/>
      <c r="K16" s="88"/>
      <c r="L16" s="89"/>
      <c r="M16" s="96"/>
      <c r="N16" s="96"/>
      <c r="O16" s="87"/>
      <c r="P16" s="88"/>
      <c r="Q16" s="88"/>
      <c r="R16" s="88"/>
      <c r="S16" s="88"/>
      <c r="T16" s="88"/>
      <c r="U16" s="88"/>
      <c r="V16" s="88"/>
      <c r="W16" s="88"/>
      <c r="X16" s="88"/>
      <c r="Y16" s="88"/>
      <c r="Z16" s="88"/>
      <c r="AA16" s="89"/>
      <c r="AB16" s="95"/>
    </row>
    <row r="17" spans="2:28" ht="12">
      <c r="B17" s="95"/>
      <c r="C17" s="87"/>
      <c r="D17" s="88"/>
      <c r="E17" s="88"/>
      <c r="F17" s="88"/>
      <c r="G17" s="88"/>
      <c r="H17" s="88"/>
      <c r="I17" s="88"/>
      <c r="J17" s="88"/>
      <c r="K17" s="88"/>
      <c r="L17" s="89"/>
      <c r="M17" s="96"/>
      <c r="N17" s="96"/>
      <c r="O17" s="87"/>
      <c r="P17" s="88"/>
      <c r="Q17" s="88"/>
      <c r="R17" s="88"/>
      <c r="S17" s="88"/>
      <c r="T17" s="88"/>
      <c r="U17" s="88"/>
      <c r="V17" s="88"/>
      <c r="W17" s="88"/>
      <c r="X17" s="88"/>
      <c r="Y17" s="88"/>
      <c r="Z17" s="88"/>
      <c r="AA17" s="89"/>
      <c r="AB17" s="95"/>
    </row>
    <row r="18" spans="2:28" ht="12">
      <c r="B18" s="95"/>
      <c r="C18" s="87"/>
      <c r="D18" s="88"/>
      <c r="E18" s="88"/>
      <c r="F18" s="88"/>
      <c r="G18" s="88"/>
      <c r="H18" s="88"/>
      <c r="I18" s="88"/>
      <c r="J18" s="88"/>
      <c r="K18" s="88"/>
      <c r="L18" s="89"/>
      <c r="M18" s="96"/>
      <c r="N18" s="96"/>
      <c r="O18" s="87"/>
      <c r="P18" s="88"/>
      <c r="Q18" s="88"/>
      <c r="R18" s="88"/>
      <c r="S18" s="88"/>
      <c r="T18" s="88"/>
      <c r="U18" s="88"/>
      <c r="V18" s="88"/>
      <c r="W18" s="88"/>
      <c r="X18" s="88"/>
      <c r="Y18" s="88"/>
      <c r="Z18" s="88"/>
      <c r="AA18" s="89"/>
      <c r="AB18" s="95"/>
    </row>
    <row r="19" spans="2:28" ht="12">
      <c r="B19" s="95"/>
      <c r="C19" s="87"/>
      <c r="D19" s="88"/>
      <c r="E19" s="88"/>
      <c r="F19" s="88"/>
      <c r="G19" s="88"/>
      <c r="H19" s="88"/>
      <c r="I19" s="88"/>
      <c r="J19" s="88"/>
      <c r="K19" s="88"/>
      <c r="L19" s="89"/>
      <c r="M19" s="96"/>
      <c r="N19" s="96"/>
      <c r="O19" s="87"/>
      <c r="P19" s="88"/>
      <c r="Q19" s="88"/>
      <c r="R19" s="88"/>
      <c r="S19" s="88"/>
      <c r="T19" s="88"/>
      <c r="U19" s="88"/>
      <c r="V19" s="88"/>
      <c r="W19" s="88"/>
      <c r="X19" s="88"/>
      <c r="Y19" s="88"/>
      <c r="Z19" s="88"/>
      <c r="AA19" s="89"/>
      <c r="AB19" s="95"/>
    </row>
    <row r="20" spans="2:28" ht="12">
      <c r="B20" s="95"/>
      <c r="C20" s="87"/>
      <c r="D20" s="88"/>
      <c r="E20" s="88"/>
      <c r="F20" s="88"/>
      <c r="G20" s="88"/>
      <c r="H20" s="88"/>
      <c r="I20" s="88"/>
      <c r="J20" s="88"/>
      <c r="K20" s="88"/>
      <c r="L20" s="89"/>
      <c r="M20" s="96"/>
      <c r="N20" s="96"/>
      <c r="O20" s="87"/>
      <c r="P20" s="88"/>
      <c r="Q20" s="88"/>
      <c r="R20" s="88"/>
      <c r="S20" s="88"/>
      <c r="T20" s="88"/>
      <c r="U20" s="88"/>
      <c r="V20" s="88"/>
      <c r="W20" s="88"/>
      <c r="X20" s="88"/>
      <c r="Y20" s="88"/>
      <c r="Z20" s="88"/>
      <c r="AA20" s="89"/>
      <c r="AB20" s="95"/>
    </row>
    <row r="21" spans="2:28" ht="12">
      <c r="B21" s="95"/>
      <c r="C21" s="90"/>
      <c r="D21" s="91"/>
      <c r="E21" s="91"/>
      <c r="F21" s="91"/>
      <c r="G21" s="91"/>
      <c r="H21" s="91"/>
      <c r="I21" s="91"/>
      <c r="J21" s="91"/>
      <c r="K21" s="91"/>
      <c r="L21" s="92"/>
      <c r="M21" s="96"/>
      <c r="N21" s="96"/>
      <c r="O21" s="90"/>
      <c r="P21" s="91"/>
      <c r="Q21" s="91"/>
      <c r="R21" s="91"/>
      <c r="S21" s="91"/>
      <c r="T21" s="91"/>
      <c r="U21" s="91"/>
      <c r="V21" s="91"/>
      <c r="W21" s="91"/>
      <c r="X21" s="91"/>
      <c r="Y21" s="91"/>
      <c r="Z21" s="91"/>
      <c r="AA21" s="92"/>
      <c r="AB21" s="95"/>
    </row>
    <row r="22" spans="2:28" ht="12">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row>
    <row r="25" spans="2:8" ht="12">
      <c r="B25" s="101" t="s">
        <v>108</v>
      </c>
      <c r="C25" s="99"/>
      <c r="D25" s="99"/>
      <c r="E25" s="99"/>
      <c r="F25" s="99"/>
      <c r="G25" s="99"/>
      <c r="H25" s="104"/>
    </row>
    <row r="26" spans="2:28" ht="10.5" customHeight="1">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row>
    <row r="27" spans="2:28" ht="12">
      <c r="B27" s="93"/>
      <c r="C27" s="84"/>
      <c r="D27" s="85"/>
      <c r="E27" s="85"/>
      <c r="F27" s="85"/>
      <c r="G27" s="85"/>
      <c r="H27" s="85"/>
      <c r="I27" s="85"/>
      <c r="J27" s="85"/>
      <c r="K27" s="85"/>
      <c r="L27" s="86"/>
      <c r="M27" s="93"/>
      <c r="N27" s="93"/>
      <c r="O27" s="84"/>
      <c r="P27" s="85"/>
      <c r="Q27" s="85"/>
      <c r="R27" s="85"/>
      <c r="S27" s="85"/>
      <c r="T27" s="85"/>
      <c r="U27" s="85"/>
      <c r="V27" s="85"/>
      <c r="W27" s="85"/>
      <c r="X27" s="85"/>
      <c r="Y27" s="85"/>
      <c r="Z27" s="85"/>
      <c r="AA27" s="86"/>
      <c r="AB27" s="93"/>
    </row>
    <row r="28" spans="2:28" ht="12">
      <c r="B28" s="93"/>
      <c r="C28" s="87"/>
      <c r="D28" s="88"/>
      <c r="E28" s="88"/>
      <c r="F28" s="88"/>
      <c r="G28" s="88"/>
      <c r="H28" s="88"/>
      <c r="I28" s="88"/>
      <c r="J28" s="88"/>
      <c r="K28" s="88"/>
      <c r="L28" s="89"/>
      <c r="M28" s="93"/>
      <c r="N28" s="93"/>
      <c r="O28" s="87"/>
      <c r="P28" s="88"/>
      <c r="Q28" s="88"/>
      <c r="R28" s="88"/>
      <c r="S28" s="88"/>
      <c r="T28" s="88"/>
      <c r="U28" s="88"/>
      <c r="V28" s="88"/>
      <c r="W28" s="88"/>
      <c r="X28" s="88"/>
      <c r="Y28" s="88"/>
      <c r="Z28" s="88"/>
      <c r="AA28" s="89"/>
      <c r="AB28" s="93"/>
    </row>
    <row r="29" spans="2:28" ht="12">
      <c r="B29" s="93"/>
      <c r="C29" s="87"/>
      <c r="D29" s="88"/>
      <c r="E29" s="88"/>
      <c r="F29" s="88"/>
      <c r="G29" s="88"/>
      <c r="H29" s="88"/>
      <c r="I29" s="88"/>
      <c r="J29" s="88"/>
      <c r="K29" s="88"/>
      <c r="L29" s="89"/>
      <c r="M29" s="93"/>
      <c r="N29" s="93"/>
      <c r="O29" s="87"/>
      <c r="P29" s="88"/>
      <c r="Q29" s="88"/>
      <c r="R29" s="88"/>
      <c r="S29" s="88"/>
      <c r="T29" s="88"/>
      <c r="U29" s="88"/>
      <c r="V29" s="88"/>
      <c r="W29" s="88"/>
      <c r="X29" s="88"/>
      <c r="Y29" s="88"/>
      <c r="Z29" s="88"/>
      <c r="AA29" s="89"/>
      <c r="AB29" s="93"/>
    </row>
    <row r="30" spans="2:28" ht="12">
      <c r="B30" s="93"/>
      <c r="C30" s="87"/>
      <c r="D30" s="88"/>
      <c r="E30" s="88"/>
      <c r="F30" s="88"/>
      <c r="G30" s="88"/>
      <c r="H30" s="88"/>
      <c r="I30" s="88"/>
      <c r="J30" s="88"/>
      <c r="K30" s="88"/>
      <c r="L30" s="89"/>
      <c r="M30" s="93"/>
      <c r="N30" s="93"/>
      <c r="O30" s="87"/>
      <c r="P30" s="88"/>
      <c r="Q30" s="88"/>
      <c r="R30" s="88"/>
      <c r="S30" s="88"/>
      <c r="T30" s="88"/>
      <c r="U30" s="88"/>
      <c r="V30" s="88"/>
      <c r="W30" s="88"/>
      <c r="X30" s="88"/>
      <c r="Y30" s="88"/>
      <c r="Z30" s="88"/>
      <c r="AA30" s="89"/>
      <c r="AB30" s="93"/>
    </row>
    <row r="31" spans="2:28" ht="12">
      <c r="B31" s="93"/>
      <c r="C31" s="87"/>
      <c r="D31" s="88"/>
      <c r="E31" s="88"/>
      <c r="F31" s="88"/>
      <c r="G31" s="88"/>
      <c r="H31" s="88"/>
      <c r="I31" s="88"/>
      <c r="J31" s="88"/>
      <c r="K31" s="88"/>
      <c r="L31" s="89"/>
      <c r="M31" s="93"/>
      <c r="N31" s="93"/>
      <c r="O31" s="87"/>
      <c r="P31" s="88"/>
      <c r="Q31" s="88"/>
      <c r="R31" s="88"/>
      <c r="S31" s="88"/>
      <c r="T31" s="88"/>
      <c r="U31" s="88"/>
      <c r="V31" s="88"/>
      <c r="W31" s="88"/>
      <c r="X31" s="88"/>
      <c r="Y31" s="88"/>
      <c r="Z31" s="88"/>
      <c r="AA31" s="89"/>
      <c r="AB31" s="93"/>
    </row>
    <row r="32" spans="2:28" ht="12">
      <c r="B32" s="93"/>
      <c r="C32" s="87"/>
      <c r="D32" s="88"/>
      <c r="E32" s="88"/>
      <c r="F32" s="88"/>
      <c r="G32" s="88"/>
      <c r="H32" s="88"/>
      <c r="I32" s="88"/>
      <c r="J32" s="88"/>
      <c r="K32" s="88"/>
      <c r="L32" s="89"/>
      <c r="M32" s="93"/>
      <c r="N32" s="93"/>
      <c r="O32" s="87"/>
      <c r="P32" s="88"/>
      <c r="Q32" s="88"/>
      <c r="R32" s="88"/>
      <c r="S32" s="88"/>
      <c r="T32" s="88"/>
      <c r="U32" s="88"/>
      <c r="V32" s="88"/>
      <c r="W32" s="88"/>
      <c r="X32" s="88"/>
      <c r="Y32" s="88"/>
      <c r="Z32" s="88"/>
      <c r="AA32" s="89"/>
      <c r="AB32" s="93"/>
    </row>
    <row r="33" spans="2:28" ht="12">
      <c r="B33" s="93"/>
      <c r="C33" s="87"/>
      <c r="D33" s="88"/>
      <c r="E33" s="88"/>
      <c r="F33" s="88"/>
      <c r="G33" s="88"/>
      <c r="H33" s="88"/>
      <c r="I33" s="88"/>
      <c r="J33" s="88"/>
      <c r="K33" s="88"/>
      <c r="L33" s="89"/>
      <c r="M33" s="93"/>
      <c r="N33" s="93"/>
      <c r="O33" s="87"/>
      <c r="P33" s="88"/>
      <c r="Q33" s="88"/>
      <c r="R33" s="88"/>
      <c r="S33" s="88"/>
      <c r="T33" s="88"/>
      <c r="U33" s="88"/>
      <c r="V33" s="88"/>
      <c r="W33" s="88"/>
      <c r="X33" s="88"/>
      <c r="Y33" s="88"/>
      <c r="Z33" s="88"/>
      <c r="AA33" s="89"/>
      <c r="AB33" s="93"/>
    </row>
    <row r="34" spans="2:28" ht="12">
      <c r="B34" s="93"/>
      <c r="C34" s="90"/>
      <c r="D34" s="91"/>
      <c r="E34" s="91"/>
      <c r="F34" s="91"/>
      <c r="G34" s="91"/>
      <c r="H34" s="91"/>
      <c r="I34" s="91"/>
      <c r="J34" s="91"/>
      <c r="K34" s="91"/>
      <c r="L34" s="92"/>
      <c r="M34" s="93"/>
      <c r="N34" s="93"/>
      <c r="O34" s="90"/>
      <c r="P34" s="91"/>
      <c r="Q34" s="91"/>
      <c r="R34" s="91"/>
      <c r="S34" s="91"/>
      <c r="T34" s="91"/>
      <c r="U34" s="91"/>
      <c r="V34" s="91"/>
      <c r="W34" s="91"/>
      <c r="X34" s="91"/>
      <c r="Y34" s="91"/>
      <c r="Z34" s="91"/>
      <c r="AA34" s="92"/>
      <c r="AB34" s="93"/>
    </row>
    <row r="35" spans="2:28" ht="12">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row>
    <row r="36" s="1" customFormat="1" ht="12"/>
    <row r="38" spans="2:5" ht="12">
      <c r="B38" s="103" t="s">
        <v>109</v>
      </c>
      <c r="C38" s="100"/>
      <c r="D38" s="100"/>
      <c r="E38" s="100"/>
    </row>
    <row r="39" spans="2:43" ht="10.5" customHeight="1">
      <c r="B39" s="97"/>
      <c r="C39" s="97"/>
      <c r="D39" s="97"/>
      <c r="E39" s="97"/>
      <c r="F39" s="97"/>
      <c r="G39" s="97"/>
      <c r="H39" s="97"/>
      <c r="I39" s="97"/>
      <c r="J39" s="97"/>
      <c r="K39" s="97"/>
      <c r="L39" s="97"/>
      <c r="M39" s="97"/>
      <c r="N39" s="97"/>
      <c r="O39" s="97"/>
      <c r="P39" s="97"/>
      <c r="Q39" s="97"/>
      <c r="R39" s="97"/>
      <c r="S39" s="97"/>
      <c r="T39" s="97"/>
      <c r="U39" s="97"/>
      <c r="V39" s="340" t="s">
        <v>565</v>
      </c>
      <c r="W39" s="97"/>
      <c r="X39" s="97"/>
      <c r="Y39" s="97"/>
      <c r="Z39" s="97"/>
      <c r="AA39" s="97"/>
      <c r="AB39" s="97"/>
      <c r="AC39" s="97"/>
      <c r="AD39" s="97"/>
      <c r="AE39" s="97"/>
      <c r="AF39" s="97"/>
      <c r="AG39" s="340" t="s">
        <v>565</v>
      </c>
      <c r="AH39" s="97"/>
      <c r="AI39" s="97"/>
      <c r="AJ39" s="97"/>
      <c r="AK39" s="97"/>
      <c r="AL39" s="97"/>
      <c r="AM39" s="97"/>
      <c r="AN39" s="97"/>
      <c r="AO39" s="97"/>
      <c r="AP39" s="97"/>
      <c r="AQ39" s="97"/>
    </row>
    <row r="40" spans="2:43" ht="12">
      <c r="B40" s="97"/>
      <c r="C40" s="84"/>
      <c r="D40" s="85"/>
      <c r="E40" s="85"/>
      <c r="F40" s="85"/>
      <c r="G40" s="85"/>
      <c r="H40" s="85"/>
      <c r="I40" s="86"/>
      <c r="J40" s="97"/>
      <c r="K40" s="84"/>
      <c r="L40" s="85"/>
      <c r="M40" s="85"/>
      <c r="N40" s="85"/>
      <c r="O40" s="85"/>
      <c r="P40" s="85"/>
      <c r="Q40" s="85"/>
      <c r="R40" s="85"/>
      <c r="S40" s="85"/>
      <c r="T40" s="86"/>
      <c r="U40" s="97"/>
      <c r="V40" s="330"/>
      <c r="W40" s="331"/>
      <c r="X40" s="331"/>
      <c r="Y40" s="331"/>
      <c r="Z40" s="331"/>
      <c r="AA40" s="331"/>
      <c r="AB40" s="331"/>
      <c r="AC40" s="331"/>
      <c r="AD40" s="331"/>
      <c r="AE40" s="332"/>
      <c r="AF40" s="97"/>
      <c r="AG40" s="330"/>
      <c r="AH40" s="331"/>
      <c r="AI40" s="331"/>
      <c r="AJ40" s="331"/>
      <c r="AK40" s="331"/>
      <c r="AL40" s="331"/>
      <c r="AM40" s="331"/>
      <c r="AN40" s="331"/>
      <c r="AO40" s="331"/>
      <c r="AP40" s="332"/>
      <c r="AQ40" s="97"/>
    </row>
    <row r="41" spans="2:43" ht="12">
      <c r="B41" s="97"/>
      <c r="C41" s="87"/>
      <c r="D41" s="88"/>
      <c r="E41" s="88"/>
      <c r="F41" s="88"/>
      <c r="G41" s="88"/>
      <c r="H41" s="88"/>
      <c r="I41" s="89"/>
      <c r="J41" s="97"/>
      <c r="K41" s="87"/>
      <c r="L41" s="88"/>
      <c r="M41" s="88"/>
      <c r="N41" s="88"/>
      <c r="O41" s="88"/>
      <c r="P41" s="88"/>
      <c r="Q41" s="88"/>
      <c r="R41" s="88"/>
      <c r="S41" s="88"/>
      <c r="T41" s="89"/>
      <c r="U41" s="97"/>
      <c r="V41" s="333"/>
      <c r="W41" s="334"/>
      <c r="X41" s="334"/>
      <c r="Y41" s="334"/>
      <c r="Z41" s="334"/>
      <c r="AA41" s="334"/>
      <c r="AB41" s="334"/>
      <c r="AC41" s="334"/>
      <c r="AD41" s="334"/>
      <c r="AE41" s="335"/>
      <c r="AF41" s="97"/>
      <c r="AG41" s="333"/>
      <c r="AH41" s="334"/>
      <c r="AI41" s="334"/>
      <c r="AJ41" s="334"/>
      <c r="AK41" s="334"/>
      <c r="AL41" s="334"/>
      <c r="AM41" s="334"/>
      <c r="AN41" s="334"/>
      <c r="AO41" s="334"/>
      <c r="AP41" s="335"/>
      <c r="AQ41" s="97"/>
    </row>
    <row r="42" spans="2:43" ht="12">
      <c r="B42" s="97"/>
      <c r="C42" s="87"/>
      <c r="D42" s="88"/>
      <c r="E42" s="88"/>
      <c r="F42" s="88"/>
      <c r="G42" s="88"/>
      <c r="H42" s="88"/>
      <c r="I42" s="89"/>
      <c r="J42" s="97"/>
      <c r="K42" s="87"/>
      <c r="L42" s="88"/>
      <c r="M42" s="88"/>
      <c r="N42" s="88"/>
      <c r="O42" s="88"/>
      <c r="P42" s="88"/>
      <c r="Q42" s="88"/>
      <c r="R42" s="88"/>
      <c r="S42" s="88"/>
      <c r="T42" s="89"/>
      <c r="U42" s="97"/>
      <c r="V42" s="333"/>
      <c r="W42" s="334"/>
      <c r="X42" s="334"/>
      <c r="Y42" s="334"/>
      <c r="Z42" s="334"/>
      <c r="AA42" s="334"/>
      <c r="AB42" s="334"/>
      <c r="AC42" s="334"/>
      <c r="AD42" s="334"/>
      <c r="AE42" s="335"/>
      <c r="AF42" s="97"/>
      <c r="AG42" s="333"/>
      <c r="AH42" s="334"/>
      <c r="AI42" s="334"/>
      <c r="AJ42" s="334"/>
      <c r="AK42" s="334"/>
      <c r="AL42" s="334"/>
      <c r="AM42" s="334"/>
      <c r="AN42" s="334"/>
      <c r="AO42" s="334"/>
      <c r="AP42" s="335"/>
      <c r="AQ42" s="97"/>
    </row>
    <row r="43" spans="2:43" ht="12">
      <c r="B43" s="97"/>
      <c r="C43" s="87"/>
      <c r="D43" s="88"/>
      <c r="E43" s="88"/>
      <c r="F43" s="88"/>
      <c r="G43" s="88"/>
      <c r="H43" s="88"/>
      <c r="I43" s="89"/>
      <c r="J43" s="97"/>
      <c r="K43" s="87"/>
      <c r="L43" s="88"/>
      <c r="M43" s="88"/>
      <c r="N43" s="88"/>
      <c r="O43" s="88"/>
      <c r="P43" s="88"/>
      <c r="Q43" s="88"/>
      <c r="R43" s="88"/>
      <c r="S43" s="88"/>
      <c r="T43" s="89"/>
      <c r="U43" s="97"/>
      <c r="V43" s="333"/>
      <c r="W43" s="334"/>
      <c r="X43" s="334"/>
      <c r="Y43" s="334"/>
      <c r="Z43" s="334"/>
      <c r="AA43" s="334"/>
      <c r="AB43" s="334"/>
      <c r="AC43" s="334"/>
      <c r="AD43" s="334"/>
      <c r="AE43" s="335"/>
      <c r="AF43" s="97"/>
      <c r="AG43" s="333"/>
      <c r="AH43" s="334"/>
      <c r="AI43" s="334"/>
      <c r="AJ43" s="334"/>
      <c r="AK43" s="334"/>
      <c r="AL43" s="334"/>
      <c r="AM43" s="334"/>
      <c r="AN43" s="334"/>
      <c r="AO43" s="334"/>
      <c r="AP43" s="335"/>
      <c r="AQ43" s="97"/>
    </row>
    <row r="44" spans="2:43" ht="12">
      <c r="B44" s="97"/>
      <c r="C44" s="87"/>
      <c r="D44" s="88"/>
      <c r="E44" s="88"/>
      <c r="F44" s="88"/>
      <c r="G44" s="88"/>
      <c r="H44" s="88"/>
      <c r="I44" s="89"/>
      <c r="J44" s="97"/>
      <c r="K44" s="87"/>
      <c r="L44" s="88"/>
      <c r="M44" s="88"/>
      <c r="N44" s="88"/>
      <c r="O44" s="88"/>
      <c r="P44" s="88"/>
      <c r="Q44" s="88"/>
      <c r="R44" s="88"/>
      <c r="S44" s="88"/>
      <c r="T44" s="89"/>
      <c r="U44" s="97"/>
      <c r="V44" s="333"/>
      <c r="W44" s="334"/>
      <c r="X44" s="334"/>
      <c r="Y44" s="334"/>
      <c r="Z44" s="334"/>
      <c r="AA44" s="334"/>
      <c r="AB44" s="334"/>
      <c r="AC44" s="334"/>
      <c r="AD44" s="334"/>
      <c r="AE44" s="335"/>
      <c r="AF44" s="97"/>
      <c r="AG44" s="333"/>
      <c r="AH44" s="334"/>
      <c r="AI44" s="334"/>
      <c r="AJ44" s="334"/>
      <c r="AK44" s="334"/>
      <c r="AL44" s="334"/>
      <c r="AM44" s="334"/>
      <c r="AN44" s="334"/>
      <c r="AO44" s="334"/>
      <c r="AP44" s="335"/>
      <c r="AQ44" s="97"/>
    </row>
    <row r="45" spans="2:43" ht="12">
      <c r="B45" s="97"/>
      <c r="C45" s="87"/>
      <c r="D45" s="88"/>
      <c r="E45" s="88"/>
      <c r="F45" s="88"/>
      <c r="G45" s="88"/>
      <c r="H45" s="88"/>
      <c r="I45" s="89"/>
      <c r="J45" s="97"/>
      <c r="K45" s="87"/>
      <c r="L45" s="88"/>
      <c r="M45" s="88"/>
      <c r="N45" s="88"/>
      <c r="O45" s="88"/>
      <c r="P45" s="88"/>
      <c r="Q45" s="88"/>
      <c r="R45" s="88"/>
      <c r="S45" s="88"/>
      <c r="T45" s="89"/>
      <c r="U45" s="97"/>
      <c r="V45" s="333"/>
      <c r="W45" s="334"/>
      <c r="X45" s="334"/>
      <c r="Y45" s="334"/>
      <c r="Z45" s="334"/>
      <c r="AA45" s="334"/>
      <c r="AB45" s="334"/>
      <c r="AC45" s="334"/>
      <c r="AD45" s="334"/>
      <c r="AE45" s="335"/>
      <c r="AF45" s="97"/>
      <c r="AG45" s="333"/>
      <c r="AH45" s="334"/>
      <c r="AI45" s="334"/>
      <c r="AJ45" s="334"/>
      <c r="AK45" s="334"/>
      <c r="AL45" s="334"/>
      <c r="AM45" s="334"/>
      <c r="AN45" s="334"/>
      <c r="AO45" s="334"/>
      <c r="AP45" s="335"/>
      <c r="AQ45" s="97"/>
    </row>
    <row r="46" spans="2:43" ht="12">
      <c r="B46" s="97"/>
      <c r="C46" s="87"/>
      <c r="D46" s="88"/>
      <c r="E46" s="88"/>
      <c r="F46" s="88"/>
      <c r="G46" s="88"/>
      <c r="H46" s="88"/>
      <c r="I46" s="89"/>
      <c r="J46" s="97"/>
      <c r="K46" s="87"/>
      <c r="L46" s="88"/>
      <c r="M46" s="88"/>
      <c r="N46" s="88"/>
      <c r="O46" s="88"/>
      <c r="P46" s="88"/>
      <c r="Q46" s="88"/>
      <c r="R46" s="88"/>
      <c r="S46" s="88"/>
      <c r="T46" s="89"/>
      <c r="U46" s="97"/>
      <c r="V46" s="333"/>
      <c r="W46" s="334"/>
      <c r="X46" s="334"/>
      <c r="Y46" s="334"/>
      <c r="Z46" s="334"/>
      <c r="AA46" s="334"/>
      <c r="AB46" s="334"/>
      <c r="AC46" s="334"/>
      <c r="AD46" s="334"/>
      <c r="AE46" s="335"/>
      <c r="AF46" s="97"/>
      <c r="AG46" s="333"/>
      <c r="AH46" s="334"/>
      <c r="AI46" s="334"/>
      <c r="AJ46" s="334"/>
      <c r="AK46" s="334"/>
      <c r="AL46" s="334"/>
      <c r="AM46" s="334"/>
      <c r="AN46" s="334"/>
      <c r="AO46" s="334"/>
      <c r="AP46" s="335"/>
      <c r="AQ46" s="97"/>
    </row>
    <row r="47" spans="2:43" ht="12">
      <c r="B47" s="97"/>
      <c r="C47" s="87"/>
      <c r="D47" s="88"/>
      <c r="E47" s="88"/>
      <c r="F47" s="88"/>
      <c r="G47" s="88"/>
      <c r="H47" s="88"/>
      <c r="I47" s="89"/>
      <c r="J47" s="97"/>
      <c r="K47" s="87"/>
      <c r="L47" s="88"/>
      <c r="M47" s="88"/>
      <c r="N47" s="88"/>
      <c r="O47" s="88"/>
      <c r="P47" s="88"/>
      <c r="Q47" s="88"/>
      <c r="R47" s="88"/>
      <c r="S47" s="88"/>
      <c r="T47" s="89"/>
      <c r="U47" s="97"/>
      <c r="V47" s="333"/>
      <c r="W47" s="334"/>
      <c r="X47" s="334"/>
      <c r="Y47" s="334"/>
      <c r="Z47" s="334"/>
      <c r="AA47" s="334"/>
      <c r="AB47" s="334"/>
      <c r="AC47" s="334"/>
      <c r="AD47" s="334"/>
      <c r="AE47" s="335"/>
      <c r="AF47" s="97"/>
      <c r="AG47" s="333"/>
      <c r="AH47" s="334"/>
      <c r="AI47" s="334"/>
      <c r="AJ47" s="334"/>
      <c r="AK47" s="334"/>
      <c r="AL47" s="334"/>
      <c r="AM47" s="334"/>
      <c r="AN47" s="334"/>
      <c r="AO47" s="334"/>
      <c r="AP47" s="335"/>
      <c r="AQ47" s="97"/>
    </row>
    <row r="48" spans="2:43" ht="12">
      <c r="B48" s="97"/>
      <c r="C48" s="87"/>
      <c r="D48" s="88"/>
      <c r="E48" s="88"/>
      <c r="F48" s="88"/>
      <c r="G48" s="88"/>
      <c r="H48" s="88"/>
      <c r="I48" s="89"/>
      <c r="J48" s="97"/>
      <c r="K48" s="87"/>
      <c r="L48" s="88"/>
      <c r="M48" s="88"/>
      <c r="N48" s="88"/>
      <c r="O48" s="88"/>
      <c r="P48" s="88"/>
      <c r="Q48" s="88"/>
      <c r="R48" s="88"/>
      <c r="S48" s="88"/>
      <c r="T48" s="89"/>
      <c r="U48" s="97"/>
      <c r="V48" s="333"/>
      <c r="W48" s="334"/>
      <c r="X48" s="334"/>
      <c r="Y48" s="334"/>
      <c r="Z48" s="334"/>
      <c r="AA48" s="334"/>
      <c r="AB48" s="334"/>
      <c r="AC48" s="334"/>
      <c r="AD48" s="334"/>
      <c r="AE48" s="335"/>
      <c r="AF48" s="97"/>
      <c r="AG48" s="333"/>
      <c r="AH48" s="334"/>
      <c r="AI48" s="334"/>
      <c r="AJ48" s="334"/>
      <c r="AK48" s="334"/>
      <c r="AL48" s="334"/>
      <c r="AM48" s="334"/>
      <c r="AN48" s="334"/>
      <c r="AO48" s="334"/>
      <c r="AP48" s="335"/>
      <c r="AQ48" s="97"/>
    </row>
    <row r="49" spans="2:43" ht="12">
      <c r="B49" s="97"/>
      <c r="C49" s="90"/>
      <c r="D49" s="91"/>
      <c r="E49" s="91"/>
      <c r="F49" s="91"/>
      <c r="G49" s="91"/>
      <c r="H49" s="91"/>
      <c r="I49" s="92"/>
      <c r="J49" s="97"/>
      <c r="K49" s="90"/>
      <c r="L49" s="91"/>
      <c r="M49" s="91"/>
      <c r="N49" s="91"/>
      <c r="O49" s="91"/>
      <c r="P49" s="91"/>
      <c r="Q49" s="91"/>
      <c r="R49" s="91"/>
      <c r="S49" s="91"/>
      <c r="T49" s="92"/>
      <c r="U49" s="97"/>
      <c r="V49" s="336"/>
      <c r="W49" s="337"/>
      <c r="X49" s="337"/>
      <c r="Y49" s="337"/>
      <c r="Z49" s="337"/>
      <c r="AA49" s="337"/>
      <c r="AB49" s="337"/>
      <c r="AC49" s="337"/>
      <c r="AD49" s="337"/>
      <c r="AE49" s="338"/>
      <c r="AF49" s="97"/>
      <c r="AG49" s="336"/>
      <c r="AH49" s="337"/>
      <c r="AI49" s="337"/>
      <c r="AJ49" s="337"/>
      <c r="AK49" s="337"/>
      <c r="AL49" s="337"/>
      <c r="AM49" s="337"/>
      <c r="AN49" s="337"/>
      <c r="AO49" s="337"/>
      <c r="AP49" s="338"/>
      <c r="AQ49" s="97"/>
    </row>
    <row r="50" spans="2:43" ht="12">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row>
    <row r="51" spans="21:43" ht="76.5" customHeight="1">
      <c r="U51" s="339" t="s">
        <v>564</v>
      </c>
      <c r="V51" s="387" t="s">
        <v>563</v>
      </c>
      <c r="W51" s="388"/>
      <c r="X51" s="388"/>
      <c r="Y51" s="388"/>
      <c r="Z51" s="388"/>
      <c r="AA51" s="388"/>
      <c r="AB51" s="388"/>
      <c r="AC51" s="388"/>
      <c r="AD51" s="388"/>
      <c r="AE51" s="388"/>
      <c r="AF51" s="388"/>
      <c r="AG51" s="388"/>
      <c r="AH51" s="388"/>
      <c r="AI51" s="388"/>
      <c r="AJ51" s="388"/>
      <c r="AK51" s="388"/>
      <c r="AL51" s="388"/>
      <c r="AM51" s="388"/>
      <c r="AN51" s="388"/>
      <c r="AO51" s="388"/>
      <c r="AP51" s="388"/>
      <c r="AQ51" s="388"/>
    </row>
  </sheetData>
  <sheetProtection/>
  <mergeCells count="1">
    <mergeCell ref="V51:AQ51"/>
  </mergeCells>
  <hyperlinks>
    <hyperlink ref="C1" location="表紙!A1" display="⇒表紙に戻る"/>
  </hyperlink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dimension ref="A2:AQ63"/>
  <sheetViews>
    <sheetView zoomScale="70" zoomScaleNormal="70" zoomScalePageLayoutView="0" workbookViewId="0" topLeftCell="A1">
      <selection activeCell="M55" sqref="M55:Q55"/>
    </sheetView>
  </sheetViews>
  <sheetFormatPr defaultColWidth="9.00390625" defaultRowHeight="12.75"/>
  <cols>
    <col min="1" max="4" width="5.25390625" style="13" customWidth="1"/>
    <col min="5" max="7" width="6.75390625" style="13" customWidth="1"/>
    <col min="8" max="10" width="7.75390625" style="13" customWidth="1"/>
    <col min="11" max="12" width="6.75390625" style="13" customWidth="1"/>
    <col min="13" max="15" width="7.75390625" style="13" customWidth="1"/>
    <col min="16" max="17" width="6.75390625" style="13" customWidth="1"/>
    <col min="18" max="20" width="7.75390625" style="13" customWidth="1"/>
    <col min="21" max="22" width="6.75390625" style="13" customWidth="1"/>
    <col min="23" max="25" width="7.75390625" style="13" customWidth="1"/>
    <col min="26" max="27" width="6.75390625" style="13" customWidth="1"/>
    <col min="28" max="30" width="7.75390625" style="13" customWidth="1"/>
    <col min="31" max="32" width="6.75390625" style="13" customWidth="1"/>
    <col min="33" max="33" width="5.25390625" style="13" customWidth="1"/>
    <col min="34" max="38" width="7.375" style="13" customWidth="1"/>
    <col min="39" max="43" width="8.875" style="13" customWidth="1"/>
    <col min="44" max="47" width="5.25390625" style="13" customWidth="1"/>
    <col min="48" max="16384" width="9.125" style="13" customWidth="1"/>
  </cols>
  <sheetData>
    <row r="2" spans="2:8" ht="34.5" customHeight="1" thickBot="1">
      <c r="B2" s="112" t="s">
        <v>12</v>
      </c>
      <c r="C2" s="32"/>
      <c r="D2" s="32"/>
      <c r="E2" s="32"/>
      <c r="F2" s="32"/>
      <c r="G2" s="32"/>
      <c r="H2" s="32"/>
    </row>
    <row r="3" spans="1:43" ht="27" customHeight="1" thickBot="1">
      <c r="A3" s="12"/>
      <c r="B3" s="33" t="s">
        <v>8</v>
      </c>
      <c r="C3" s="34"/>
      <c r="D3" s="34"/>
      <c r="E3" s="34"/>
      <c r="F3" s="34"/>
      <c r="G3" s="34"/>
      <c r="H3" s="389" t="s">
        <v>255</v>
      </c>
      <c r="I3" s="390"/>
      <c r="J3" s="390"/>
      <c r="K3" s="390"/>
      <c r="L3" s="390"/>
      <c r="M3" s="390"/>
      <c r="N3" s="390"/>
      <c r="O3" s="390"/>
      <c r="P3" s="390"/>
      <c r="Q3" s="390"/>
      <c r="R3" s="390"/>
      <c r="S3" s="390"/>
      <c r="T3" s="390"/>
      <c r="U3" s="390"/>
      <c r="V3" s="390"/>
      <c r="W3" s="390"/>
      <c r="X3" s="390"/>
      <c r="Y3" s="390"/>
      <c r="Z3" s="390"/>
      <c r="AA3" s="390"/>
      <c r="AB3" s="390"/>
      <c r="AC3" s="390"/>
      <c r="AD3" s="390"/>
      <c r="AE3" s="390"/>
      <c r="AF3" s="391"/>
      <c r="AH3" s="392" t="s">
        <v>256</v>
      </c>
      <c r="AI3" s="393"/>
      <c r="AJ3" s="393"/>
      <c r="AK3" s="393"/>
      <c r="AL3" s="394"/>
      <c r="AM3" s="393" t="s">
        <v>257</v>
      </c>
      <c r="AN3" s="393"/>
      <c r="AO3" s="393"/>
      <c r="AP3" s="393"/>
      <c r="AQ3" s="395"/>
    </row>
    <row r="4" spans="2:43" ht="27" customHeight="1" thickBot="1">
      <c r="B4" s="522"/>
      <c r="C4" s="523"/>
      <c r="D4" s="524"/>
      <c r="E4" s="37"/>
      <c r="F4" s="3"/>
      <c r="G4" s="5"/>
      <c r="H4" s="517" t="s">
        <v>3</v>
      </c>
      <c r="I4" s="517"/>
      <c r="J4" s="517"/>
      <c r="K4" s="450"/>
      <c r="L4" s="450"/>
      <c r="M4" s="450" t="s">
        <v>4</v>
      </c>
      <c r="N4" s="450"/>
      <c r="O4" s="450"/>
      <c r="P4" s="450"/>
      <c r="Q4" s="450"/>
      <c r="R4" s="450" t="s">
        <v>5</v>
      </c>
      <c r="S4" s="450"/>
      <c r="T4" s="450"/>
      <c r="U4" s="450"/>
      <c r="V4" s="450"/>
      <c r="W4" s="450" t="s">
        <v>6</v>
      </c>
      <c r="X4" s="450"/>
      <c r="Y4" s="450"/>
      <c r="Z4" s="450"/>
      <c r="AA4" s="450"/>
      <c r="AB4" s="450" t="s">
        <v>7</v>
      </c>
      <c r="AC4" s="450"/>
      <c r="AD4" s="450"/>
      <c r="AE4" s="450"/>
      <c r="AF4" s="451"/>
      <c r="AH4" s="449" t="s">
        <v>112</v>
      </c>
      <c r="AI4" s="450"/>
      <c r="AJ4" s="450"/>
      <c r="AK4" s="450"/>
      <c r="AL4" s="470"/>
      <c r="AM4" s="450" t="s">
        <v>113</v>
      </c>
      <c r="AN4" s="450"/>
      <c r="AO4" s="450"/>
      <c r="AP4" s="450"/>
      <c r="AQ4" s="451"/>
    </row>
    <row r="5" spans="2:43" ht="19.5" customHeight="1" thickTop="1">
      <c r="B5" s="525" t="s">
        <v>14</v>
      </c>
      <c r="C5" s="526"/>
      <c r="D5" s="527"/>
      <c r="E5" s="528" t="s">
        <v>17</v>
      </c>
      <c r="F5" s="529"/>
      <c r="G5" s="530"/>
      <c r="H5" s="53"/>
      <c r="I5" s="54"/>
      <c r="J5" s="54"/>
      <c r="K5" s="54"/>
      <c r="L5" s="55"/>
      <c r="M5" s="70"/>
      <c r="N5" s="54"/>
      <c r="O5" s="54"/>
      <c r="P5" s="54"/>
      <c r="Q5" s="55"/>
      <c r="R5" s="70"/>
      <c r="S5" s="54"/>
      <c r="T5" s="54"/>
      <c r="U5" s="54"/>
      <c r="V5" s="55"/>
      <c r="W5" s="70"/>
      <c r="X5" s="54"/>
      <c r="Y5" s="54"/>
      <c r="Z5" s="54"/>
      <c r="AA5" s="55"/>
      <c r="AB5" s="70"/>
      <c r="AC5" s="54"/>
      <c r="AD5" s="54"/>
      <c r="AE5" s="54"/>
      <c r="AF5" s="71"/>
      <c r="AH5" s="105"/>
      <c r="AI5" s="54"/>
      <c r="AJ5" s="54"/>
      <c r="AK5" s="54"/>
      <c r="AL5" s="55"/>
      <c r="AM5" s="54"/>
      <c r="AN5" s="54"/>
      <c r="AO5" s="54"/>
      <c r="AP5" s="54"/>
      <c r="AQ5" s="71"/>
    </row>
    <row r="6" spans="2:43" ht="18" customHeight="1">
      <c r="B6" s="567" t="s">
        <v>23</v>
      </c>
      <c r="C6" s="491"/>
      <c r="D6" s="568" t="s">
        <v>23</v>
      </c>
      <c r="E6" s="569" t="s">
        <v>24</v>
      </c>
      <c r="F6" s="570"/>
      <c r="G6" s="571"/>
      <c r="H6" s="499"/>
      <c r="I6" s="500"/>
      <c r="J6" s="500"/>
      <c r="K6" s="500"/>
      <c r="L6" s="501"/>
      <c r="M6" s="500"/>
      <c r="N6" s="500"/>
      <c r="O6" s="500"/>
      <c r="P6" s="500"/>
      <c r="Q6" s="501"/>
      <c r="R6" s="500"/>
      <c r="S6" s="500"/>
      <c r="T6" s="500"/>
      <c r="U6" s="500"/>
      <c r="V6" s="501"/>
      <c r="W6" s="500"/>
      <c r="X6" s="500"/>
      <c r="Y6" s="500"/>
      <c r="Z6" s="500"/>
      <c r="AA6" s="501"/>
      <c r="AB6" s="560"/>
      <c r="AC6" s="500"/>
      <c r="AD6" s="500"/>
      <c r="AE6" s="500"/>
      <c r="AF6" s="561"/>
      <c r="AH6" s="433"/>
      <c r="AI6" s="434"/>
      <c r="AJ6" s="434"/>
      <c r="AK6" s="435"/>
      <c r="AL6" s="434"/>
      <c r="AM6" s="434"/>
      <c r="AN6" s="434"/>
      <c r="AO6" s="434"/>
      <c r="AP6" s="435"/>
      <c r="AQ6" s="436"/>
    </row>
    <row r="7" spans="2:43" ht="15" customHeight="1">
      <c r="B7" s="567" t="s">
        <v>25</v>
      </c>
      <c r="C7" s="491"/>
      <c r="D7" s="568" t="s">
        <v>23</v>
      </c>
      <c r="E7" s="141"/>
      <c r="F7" s="142"/>
      <c r="G7" s="143"/>
      <c r="H7" s="559">
        <v>1</v>
      </c>
      <c r="I7" s="460"/>
      <c r="J7" s="460"/>
      <c r="K7" s="460"/>
      <c r="L7" s="460"/>
      <c r="M7" s="460">
        <v>1</v>
      </c>
      <c r="N7" s="460"/>
      <c r="O7" s="460"/>
      <c r="P7" s="460"/>
      <c r="Q7" s="460"/>
      <c r="R7" s="460">
        <v>1</v>
      </c>
      <c r="S7" s="460"/>
      <c r="T7" s="460"/>
      <c r="U7" s="460"/>
      <c r="V7" s="460"/>
      <c r="W7" s="460">
        <v>1</v>
      </c>
      <c r="X7" s="460"/>
      <c r="Y7" s="460"/>
      <c r="Z7" s="460"/>
      <c r="AA7" s="460"/>
      <c r="AB7" s="460">
        <v>1</v>
      </c>
      <c r="AC7" s="460"/>
      <c r="AD7" s="460"/>
      <c r="AE7" s="460"/>
      <c r="AF7" s="461"/>
      <c r="AH7" s="471">
        <v>1</v>
      </c>
      <c r="AI7" s="460"/>
      <c r="AJ7" s="460"/>
      <c r="AK7" s="460"/>
      <c r="AL7" s="440"/>
      <c r="AM7" s="460">
        <v>1</v>
      </c>
      <c r="AN7" s="460"/>
      <c r="AO7" s="460"/>
      <c r="AP7" s="460"/>
      <c r="AQ7" s="461"/>
    </row>
    <row r="8" spans="2:43" ht="42" customHeight="1">
      <c r="B8" s="555" t="s">
        <v>242</v>
      </c>
      <c r="C8" s="556"/>
      <c r="D8" s="490"/>
      <c r="E8" s="476" t="s">
        <v>52</v>
      </c>
      <c r="F8" s="477"/>
      <c r="G8" s="478"/>
      <c r="H8" s="552" t="s">
        <v>580</v>
      </c>
      <c r="I8" s="553"/>
      <c r="J8" s="554"/>
      <c r="K8" s="422">
        <v>1660</v>
      </c>
      <c r="L8" s="423"/>
      <c r="M8" s="424" t="s">
        <v>549</v>
      </c>
      <c r="N8" s="420"/>
      <c r="O8" s="421"/>
      <c r="P8" s="422">
        <v>90</v>
      </c>
      <c r="Q8" s="423"/>
      <c r="R8" s="424" t="s">
        <v>186</v>
      </c>
      <c r="S8" s="420"/>
      <c r="T8" s="421"/>
      <c r="U8" s="422">
        <v>90</v>
      </c>
      <c r="V8" s="423"/>
      <c r="W8" s="424" t="s">
        <v>259</v>
      </c>
      <c r="X8" s="420"/>
      <c r="Y8" s="421"/>
      <c r="Z8" s="422">
        <v>50</v>
      </c>
      <c r="AA8" s="423"/>
      <c r="AB8" s="424" t="s">
        <v>298</v>
      </c>
      <c r="AC8" s="420"/>
      <c r="AD8" s="421"/>
      <c r="AE8" s="422">
        <v>15</v>
      </c>
      <c r="AF8" s="432"/>
      <c r="AH8" s="419" t="s">
        <v>263</v>
      </c>
      <c r="AI8" s="420"/>
      <c r="AJ8" s="421"/>
      <c r="AK8" s="422">
        <v>499</v>
      </c>
      <c r="AL8" s="466"/>
      <c r="AM8" s="424" t="s">
        <v>303</v>
      </c>
      <c r="AN8" s="420"/>
      <c r="AO8" s="421"/>
      <c r="AP8" s="462">
        <v>15</v>
      </c>
      <c r="AQ8" s="425"/>
    </row>
    <row r="9" spans="2:43" ht="12" customHeight="1">
      <c r="B9" s="557"/>
      <c r="C9" s="556"/>
      <c r="D9" s="490"/>
      <c r="E9" s="144"/>
      <c r="F9" s="145"/>
      <c r="G9" s="146"/>
      <c r="H9" s="479" t="s">
        <v>567</v>
      </c>
      <c r="I9" s="413"/>
      <c r="J9" s="414"/>
      <c r="K9" s="430">
        <f>(0.227*K8^0.444)*100</f>
        <v>610.5958500750131</v>
      </c>
      <c r="L9" s="416"/>
      <c r="M9" s="413" t="s">
        <v>247</v>
      </c>
      <c r="N9" s="413"/>
      <c r="O9" s="414"/>
      <c r="P9" s="430">
        <f>(1.361*P8^0.38)*100</f>
        <v>752.4372349070424</v>
      </c>
      <c r="Q9" s="416"/>
      <c r="R9" s="413" t="s">
        <v>553</v>
      </c>
      <c r="S9" s="413"/>
      <c r="T9" s="414"/>
      <c r="U9" s="430">
        <f>(0.169*U8^0.539)*100</f>
        <v>191.08360107320792</v>
      </c>
      <c r="V9" s="416"/>
      <c r="W9" s="413" t="s">
        <v>260</v>
      </c>
      <c r="X9" s="413"/>
      <c r="Y9" s="414"/>
      <c r="Z9" s="430">
        <f>(Z8/660)^0.6*343</f>
        <v>72.9373132338341</v>
      </c>
      <c r="AA9" s="416"/>
      <c r="AB9" s="413" t="s">
        <v>295</v>
      </c>
      <c r="AC9" s="413"/>
      <c r="AD9" s="414"/>
      <c r="AE9" s="430">
        <f>(0.227*AE8^0.44)*100</f>
        <v>74.73189779469884</v>
      </c>
      <c r="AF9" s="418"/>
      <c r="AH9" s="412" t="s">
        <v>297</v>
      </c>
      <c r="AI9" s="413"/>
      <c r="AJ9" s="414"/>
      <c r="AK9" s="430">
        <f>1.4529*AK8+46.877</f>
        <v>771.8741</v>
      </c>
      <c r="AL9" s="415"/>
      <c r="AM9" s="417" t="s">
        <v>310</v>
      </c>
      <c r="AN9" s="413"/>
      <c r="AO9" s="414"/>
      <c r="AP9" s="430">
        <f>137.2*AP8^0.195</f>
        <v>232.6440270708401</v>
      </c>
      <c r="AQ9" s="418"/>
    </row>
    <row r="10" spans="2:43" ht="12" customHeight="1">
      <c r="B10" s="557"/>
      <c r="C10" s="556"/>
      <c r="D10" s="490"/>
      <c r="E10" s="147"/>
      <c r="F10" s="148"/>
      <c r="G10" s="149"/>
      <c r="H10" s="479" t="s">
        <v>246</v>
      </c>
      <c r="I10" s="413"/>
      <c r="J10" s="414"/>
      <c r="K10" s="580">
        <v>50</v>
      </c>
      <c r="L10" s="427"/>
      <c r="M10" s="583" t="s">
        <v>246</v>
      </c>
      <c r="N10" s="584"/>
      <c r="O10" s="585"/>
      <c r="P10" s="431">
        <v>50</v>
      </c>
      <c r="Q10" s="427"/>
      <c r="R10" s="583" t="s">
        <v>554</v>
      </c>
      <c r="S10" s="584"/>
      <c r="T10" s="585"/>
      <c r="U10" s="431">
        <v>45</v>
      </c>
      <c r="V10" s="427"/>
      <c r="W10" s="583" t="s">
        <v>262</v>
      </c>
      <c r="X10" s="584"/>
      <c r="Y10" s="585"/>
      <c r="Z10" s="431">
        <v>15</v>
      </c>
      <c r="AA10" s="427"/>
      <c r="AB10" s="583" t="s">
        <v>243</v>
      </c>
      <c r="AC10" s="584"/>
      <c r="AD10" s="585"/>
      <c r="AE10" s="456">
        <v>50</v>
      </c>
      <c r="AF10" s="457"/>
      <c r="AH10" s="587" t="s">
        <v>296</v>
      </c>
      <c r="AI10" s="584"/>
      <c r="AJ10" s="585"/>
      <c r="AK10" s="456">
        <v>15</v>
      </c>
      <c r="AL10" s="467"/>
      <c r="AM10" s="583" t="s">
        <v>296</v>
      </c>
      <c r="AN10" s="584"/>
      <c r="AO10" s="585"/>
      <c r="AP10" s="456">
        <v>20</v>
      </c>
      <c r="AQ10" s="457"/>
    </row>
    <row r="11" spans="2:43" ht="12" customHeight="1">
      <c r="B11" s="557"/>
      <c r="C11" s="556"/>
      <c r="D11" s="490"/>
      <c r="E11" s="147"/>
      <c r="F11" s="148"/>
      <c r="G11" s="149"/>
      <c r="H11" s="479" t="s">
        <v>581</v>
      </c>
      <c r="I11" s="413"/>
      <c r="J11" s="414"/>
      <c r="K11" s="480">
        <f>(0.434*K8^0.373)*100</f>
        <v>689.5885572177833</v>
      </c>
      <c r="L11" s="416"/>
      <c r="M11" s="583" t="s">
        <v>191</v>
      </c>
      <c r="N11" s="584"/>
      <c r="O11" s="585"/>
      <c r="P11" s="430">
        <f>(1.888*P8^0.597)*100</f>
        <v>2771.30782541724</v>
      </c>
      <c r="Q11" s="416"/>
      <c r="R11" s="583" t="s">
        <v>555</v>
      </c>
      <c r="S11" s="584"/>
      <c r="T11" s="585"/>
      <c r="U11" s="430">
        <f>(0.516*U8^0.385)*100</f>
        <v>291.7649159243982</v>
      </c>
      <c r="V11" s="416"/>
      <c r="W11" s="583"/>
      <c r="X11" s="584"/>
      <c r="Y11" s="585"/>
      <c r="Z11" s="430"/>
      <c r="AA11" s="416"/>
      <c r="AB11" s="583" t="s">
        <v>191</v>
      </c>
      <c r="AC11" s="584"/>
      <c r="AD11" s="585"/>
      <c r="AE11" s="430">
        <f>(0.434*AE8^0.373)*100</f>
        <v>119.17132529869929</v>
      </c>
      <c r="AF11" s="418"/>
      <c r="AH11" s="587"/>
      <c r="AI11" s="584"/>
      <c r="AJ11" s="585"/>
      <c r="AK11" s="430"/>
      <c r="AL11" s="416"/>
      <c r="AM11" s="583" t="s">
        <v>304</v>
      </c>
      <c r="AN11" s="584"/>
      <c r="AO11" s="585"/>
      <c r="AP11" s="430">
        <f>36.5*AP8^0.232</f>
        <v>68.41416591761774</v>
      </c>
      <c r="AQ11" s="418"/>
    </row>
    <row r="12" spans="2:43" ht="12" customHeight="1">
      <c r="B12" s="557"/>
      <c r="C12" s="556"/>
      <c r="D12" s="490"/>
      <c r="E12" s="147"/>
      <c r="F12" s="148"/>
      <c r="G12" s="149"/>
      <c r="H12" s="479" t="s">
        <v>566</v>
      </c>
      <c r="I12" s="413"/>
      <c r="J12" s="414"/>
      <c r="K12" s="580">
        <v>15</v>
      </c>
      <c r="L12" s="427"/>
      <c r="M12" s="583" t="s">
        <v>243</v>
      </c>
      <c r="N12" s="584"/>
      <c r="O12" s="585"/>
      <c r="P12" s="431">
        <v>15</v>
      </c>
      <c r="Q12" s="427"/>
      <c r="R12" s="583" t="s">
        <v>554</v>
      </c>
      <c r="S12" s="584"/>
      <c r="T12" s="585"/>
      <c r="U12" s="431">
        <v>15</v>
      </c>
      <c r="V12" s="427"/>
      <c r="W12" s="583"/>
      <c r="X12" s="584"/>
      <c r="Y12" s="585"/>
      <c r="Z12" s="431"/>
      <c r="AA12" s="427"/>
      <c r="AB12" s="583" t="s">
        <v>243</v>
      </c>
      <c r="AC12" s="584"/>
      <c r="AD12" s="585"/>
      <c r="AE12" s="456">
        <v>15</v>
      </c>
      <c r="AF12" s="457"/>
      <c r="AH12" s="587"/>
      <c r="AI12" s="584"/>
      <c r="AJ12" s="585"/>
      <c r="AK12" s="456"/>
      <c r="AL12" s="467"/>
      <c r="AM12" s="583" t="s">
        <v>296</v>
      </c>
      <c r="AN12" s="584"/>
      <c r="AO12" s="585"/>
      <c r="AP12" s="456">
        <v>15</v>
      </c>
      <c r="AQ12" s="457"/>
    </row>
    <row r="13" spans="2:43" ht="13.5">
      <c r="B13" s="557"/>
      <c r="C13" s="556"/>
      <c r="D13" s="490"/>
      <c r="E13" s="147"/>
      <c r="F13" s="148"/>
      <c r="G13" s="149"/>
      <c r="H13" s="479"/>
      <c r="I13" s="413"/>
      <c r="J13" s="414"/>
      <c r="K13" s="480"/>
      <c r="L13" s="416"/>
      <c r="M13" s="417" t="s">
        <v>550</v>
      </c>
      <c r="N13" s="413"/>
      <c r="O13" s="414"/>
      <c r="P13" s="480">
        <f>(0.726*P8^0.539)*100</f>
        <v>820.8680140778042</v>
      </c>
      <c r="Q13" s="416"/>
      <c r="R13" s="417"/>
      <c r="S13" s="413"/>
      <c r="T13" s="414"/>
      <c r="U13" s="430"/>
      <c r="V13" s="416"/>
      <c r="W13" s="417"/>
      <c r="X13" s="413"/>
      <c r="Y13" s="414"/>
      <c r="Z13" s="430"/>
      <c r="AA13" s="416"/>
      <c r="AB13" s="417"/>
      <c r="AC13" s="413"/>
      <c r="AD13" s="414"/>
      <c r="AE13" s="430"/>
      <c r="AF13" s="418"/>
      <c r="AH13" s="412"/>
      <c r="AI13" s="413"/>
      <c r="AJ13" s="414"/>
      <c r="AK13" s="430"/>
      <c r="AL13" s="416"/>
      <c r="AM13" s="417" t="s">
        <v>305</v>
      </c>
      <c r="AN13" s="413"/>
      <c r="AO13" s="414"/>
      <c r="AP13" s="430">
        <f>117.2*AP8^0.111</f>
        <v>158.2973853137375</v>
      </c>
      <c r="AQ13" s="418"/>
    </row>
    <row r="14" spans="2:43" ht="13.5">
      <c r="B14" s="557"/>
      <c r="C14" s="556"/>
      <c r="D14" s="490"/>
      <c r="E14" s="147"/>
      <c r="F14" s="148"/>
      <c r="G14" s="149"/>
      <c r="H14" s="479"/>
      <c r="I14" s="413"/>
      <c r="J14" s="414"/>
      <c r="K14" s="580"/>
      <c r="L14" s="427"/>
      <c r="M14" s="583" t="s">
        <v>243</v>
      </c>
      <c r="N14" s="584"/>
      <c r="O14" s="585"/>
      <c r="P14" s="580">
        <v>15</v>
      </c>
      <c r="Q14" s="586"/>
      <c r="R14" s="583"/>
      <c r="S14" s="584"/>
      <c r="T14" s="585"/>
      <c r="U14" s="431"/>
      <c r="V14" s="427"/>
      <c r="W14" s="583"/>
      <c r="X14" s="584"/>
      <c r="Y14" s="585"/>
      <c r="Z14" s="431"/>
      <c r="AA14" s="427"/>
      <c r="AB14" s="583"/>
      <c r="AC14" s="584"/>
      <c r="AD14" s="585"/>
      <c r="AE14" s="456"/>
      <c r="AF14" s="457"/>
      <c r="AH14" s="587"/>
      <c r="AI14" s="584"/>
      <c r="AJ14" s="585"/>
      <c r="AK14" s="456"/>
      <c r="AL14" s="467"/>
      <c r="AM14" s="583" t="s">
        <v>296</v>
      </c>
      <c r="AN14" s="584"/>
      <c r="AO14" s="585"/>
      <c r="AP14" s="456">
        <v>40</v>
      </c>
      <c r="AQ14" s="457"/>
    </row>
    <row r="15" spans="2:43" ht="13.5">
      <c r="B15" s="557"/>
      <c r="C15" s="556"/>
      <c r="D15" s="490"/>
      <c r="E15" s="147"/>
      <c r="F15" s="148"/>
      <c r="G15" s="149"/>
      <c r="H15" s="479"/>
      <c r="I15" s="413"/>
      <c r="J15" s="414"/>
      <c r="K15" s="482"/>
      <c r="L15" s="483"/>
      <c r="M15" s="413"/>
      <c r="N15" s="413"/>
      <c r="O15" s="414"/>
      <c r="P15" s="430"/>
      <c r="Q15" s="416"/>
      <c r="R15" s="413"/>
      <c r="S15" s="413"/>
      <c r="T15" s="414"/>
      <c r="U15" s="430"/>
      <c r="V15" s="416"/>
      <c r="W15" s="413"/>
      <c r="X15" s="413"/>
      <c r="Y15" s="414"/>
      <c r="Z15" s="430"/>
      <c r="AA15" s="416"/>
      <c r="AB15" s="413"/>
      <c r="AC15" s="413"/>
      <c r="AD15" s="414"/>
      <c r="AE15" s="430"/>
      <c r="AF15" s="418"/>
      <c r="AH15" s="412"/>
      <c r="AI15" s="413"/>
      <c r="AJ15" s="414"/>
      <c r="AK15" s="430"/>
      <c r="AL15" s="416"/>
      <c r="AM15" s="417"/>
      <c r="AN15" s="413"/>
      <c r="AO15" s="414"/>
      <c r="AP15" s="430"/>
      <c r="AQ15" s="418"/>
    </row>
    <row r="16" spans="2:43" ht="13.5">
      <c r="B16" s="557"/>
      <c r="C16" s="556"/>
      <c r="D16" s="490"/>
      <c r="E16" s="150"/>
      <c r="F16" s="151"/>
      <c r="G16" s="152"/>
      <c r="H16" s="479"/>
      <c r="I16" s="413"/>
      <c r="J16" s="414"/>
      <c r="K16" s="431"/>
      <c r="L16" s="427"/>
      <c r="M16" s="413"/>
      <c r="N16" s="413"/>
      <c r="O16" s="414"/>
      <c r="P16" s="431"/>
      <c r="Q16" s="427"/>
      <c r="R16" s="413"/>
      <c r="S16" s="413"/>
      <c r="T16" s="414"/>
      <c r="U16" s="456"/>
      <c r="V16" s="467"/>
      <c r="W16" s="413"/>
      <c r="X16" s="413"/>
      <c r="Y16" s="414"/>
      <c r="Z16" s="431"/>
      <c r="AA16" s="427"/>
      <c r="AB16" s="413"/>
      <c r="AC16" s="413"/>
      <c r="AD16" s="414"/>
      <c r="AE16" s="456"/>
      <c r="AF16" s="457"/>
      <c r="AH16" s="412"/>
      <c r="AI16" s="413"/>
      <c r="AJ16" s="414"/>
      <c r="AK16" s="456"/>
      <c r="AL16" s="467"/>
      <c r="AM16" s="417"/>
      <c r="AN16" s="413"/>
      <c r="AO16" s="414"/>
      <c r="AP16" s="456"/>
      <c r="AQ16" s="457"/>
    </row>
    <row r="17" spans="2:43" ht="13.5">
      <c r="B17" s="507"/>
      <c r="C17" s="508"/>
      <c r="D17" s="509"/>
      <c r="E17" s="562" t="s">
        <v>192</v>
      </c>
      <c r="F17" s="563"/>
      <c r="G17" s="564"/>
      <c r="H17" s="481">
        <f>$K$9+$K$11</f>
        <v>1300.1844072927965</v>
      </c>
      <c r="I17" s="481"/>
      <c r="J17" s="481"/>
      <c r="K17" s="410"/>
      <c r="L17" s="410"/>
      <c r="M17" s="410">
        <f>$P$9+$P$11+$P$13</f>
        <v>4344.613074402087</v>
      </c>
      <c r="N17" s="410"/>
      <c r="O17" s="410"/>
      <c r="P17" s="410"/>
      <c r="Q17" s="410"/>
      <c r="R17" s="410">
        <f>$U$9+$U$11</f>
        <v>482.8485169976061</v>
      </c>
      <c r="S17" s="410"/>
      <c r="T17" s="410"/>
      <c r="U17" s="410"/>
      <c r="V17" s="410"/>
      <c r="W17" s="410">
        <f>$Z$9</f>
        <v>72.9373132338341</v>
      </c>
      <c r="X17" s="410"/>
      <c r="Y17" s="410"/>
      <c r="Z17" s="410"/>
      <c r="AA17" s="410"/>
      <c r="AB17" s="410">
        <f>$AE$9+$AE$11</f>
        <v>193.90322309339814</v>
      </c>
      <c r="AC17" s="410"/>
      <c r="AD17" s="410"/>
      <c r="AE17" s="410"/>
      <c r="AF17" s="411"/>
      <c r="AH17" s="409">
        <f>$AK$9</f>
        <v>771.8741</v>
      </c>
      <c r="AI17" s="410"/>
      <c r="AJ17" s="410"/>
      <c r="AK17" s="410"/>
      <c r="AL17" s="465"/>
      <c r="AM17" s="410">
        <f>$AP$9+$AP$11+$AP$13</f>
        <v>459.35557830219534</v>
      </c>
      <c r="AN17" s="410"/>
      <c r="AO17" s="410"/>
      <c r="AP17" s="410"/>
      <c r="AQ17" s="411"/>
    </row>
    <row r="18" spans="2:43" ht="47.25" customHeight="1">
      <c r="B18" s="507" t="s">
        <v>1</v>
      </c>
      <c r="C18" s="508"/>
      <c r="D18" s="509"/>
      <c r="E18" s="476" t="s">
        <v>52</v>
      </c>
      <c r="F18" s="477"/>
      <c r="G18" s="478"/>
      <c r="H18" s="518" t="s">
        <v>582</v>
      </c>
      <c r="I18" s="420"/>
      <c r="J18" s="421"/>
      <c r="K18" s="422">
        <v>1660</v>
      </c>
      <c r="L18" s="558"/>
      <c r="M18" s="424" t="s">
        <v>551</v>
      </c>
      <c r="N18" s="420"/>
      <c r="O18" s="421"/>
      <c r="P18" s="422">
        <v>90</v>
      </c>
      <c r="Q18" s="423"/>
      <c r="R18" s="424" t="s">
        <v>556</v>
      </c>
      <c r="S18" s="420"/>
      <c r="T18" s="421"/>
      <c r="U18" s="422">
        <v>90</v>
      </c>
      <c r="V18" s="423"/>
      <c r="W18" s="424" t="s">
        <v>261</v>
      </c>
      <c r="X18" s="420"/>
      <c r="Y18" s="421"/>
      <c r="Z18" s="422">
        <v>60</v>
      </c>
      <c r="AA18" s="423"/>
      <c r="AB18" s="424" t="s">
        <v>299</v>
      </c>
      <c r="AC18" s="420"/>
      <c r="AD18" s="421"/>
      <c r="AE18" s="422">
        <v>99</v>
      </c>
      <c r="AF18" s="432"/>
      <c r="AH18" s="419" t="s">
        <v>301</v>
      </c>
      <c r="AI18" s="420"/>
      <c r="AJ18" s="421"/>
      <c r="AK18" s="422">
        <v>499</v>
      </c>
      <c r="AL18" s="466"/>
      <c r="AM18" s="424" t="s">
        <v>306</v>
      </c>
      <c r="AN18" s="420"/>
      <c r="AO18" s="421"/>
      <c r="AP18" s="422">
        <v>99</v>
      </c>
      <c r="AQ18" s="432"/>
    </row>
    <row r="19" spans="2:43" ht="13.5">
      <c r="B19" s="507"/>
      <c r="C19" s="508"/>
      <c r="D19" s="509"/>
      <c r="E19" s="144"/>
      <c r="F19" s="145"/>
      <c r="G19" s="146"/>
      <c r="H19" s="479"/>
      <c r="I19" s="413"/>
      <c r="J19" s="414"/>
      <c r="K19" s="480"/>
      <c r="L19" s="481"/>
      <c r="M19" s="413"/>
      <c r="N19" s="413"/>
      <c r="O19" s="414"/>
      <c r="P19" s="480"/>
      <c r="Q19" s="481"/>
      <c r="R19" s="413"/>
      <c r="S19" s="413"/>
      <c r="T19" s="414"/>
      <c r="U19" s="480"/>
      <c r="V19" s="481"/>
      <c r="W19" s="413"/>
      <c r="X19" s="413"/>
      <c r="Y19" s="414"/>
      <c r="Z19" s="480"/>
      <c r="AA19" s="481"/>
      <c r="AB19" s="413"/>
      <c r="AC19" s="413"/>
      <c r="AD19" s="414"/>
      <c r="AE19" s="458"/>
      <c r="AF19" s="459"/>
      <c r="AH19" s="412"/>
      <c r="AI19" s="413"/>
      <c r="AJ19" s="414"/>
      <c r="AK19" s="458"/>
      <c r="AL19" s="458"/>
      <c r="AM19" s="417" t="s">
        <v>307</v>
      </c>
      <c r="AN19" s="413"/>
      <c r="AO19" s="414"/>
      <c r="AP19" s="458">
        <f>230*AP18^0.0949</f>
        <v>355.72436761727784</v>
      </c>
      <c r="AQ19" s="459"/>
    </row>
    <row r="20" spans="2:43" ht="13.5">
      <c r="B20" s="507"/>
      <c r="C20" s="508"/>
      <c r="D20" s="509"/>
      <c r="E20" s="150"/>
      <c r="F20" s="151"/>
      <c r="G20" s="152"/>
      <c r="H20" s="479"/>
      <c r="I20" s="413"/>
      <c r="J20" s="414"/>
      <c r="K20" s="480"/>
      <c r="L20" s="481"/>
      <c r="M20" s="413"/>
      <c r="N20" s="413"/>
      <c r="O20" s="414"/>
      <c r="P20" s="480"/>
      <c r="Q20" s="481"/>
      <c r="R20" s="413"/>
      <c r="S20" s="413"/>
      <c r="T20" s="414"/>
      <c r="U20" s="480"/>
      <c r="V20" s="481"/>
      <c r="W20" s="413"/>
      <c r="X20" s="413"/>
      <c r="Y20" s="414"/>
      <c r="Z20" s="480"/>
      <c r="AA20" s="481"/>
      <c r="AB20" s="413"/>
      <c r="AC20" s="413"/>
      <c r="AD20" s="414"/>
      <c r="AE20" s="458"/>
      <c r="AF20" s="459"/>
      <c r="AH20" s="412"/>
      <c r="AI20" s="413"/>
      <c r="AJ20" s="414"/>
      <c r="AK20" s="458"/>
      <c r="AL20" s="458"/>
      <c r="AM20" s="417" t="s">
        <v>308</v>
      </c>
      <c r="AN20" s="413"/>
      <c r="AO20" s="414"/>
      <c r="AP20" s="458">
        <f>3.05*AP18^0.195</f>
        <v>7.472203693000916</v>
      </c>
      <c r="AQ20" s="459"/>
    </row>
    <row r="21" spans="2:43" ht="13.5">
      <c r="B21" s="507"/>
      <c r="C21" s="508"/>
      <c r="D21" s="509"/>
      <c r="E21" s="562" t="s">
        <v>192</v>
      </c>
      <c r="F21" s="565"/>
      <c r="G21" s="566"/>
      <c r="H21" s="481">
        <f>0.039*(K18*365)^0.596</f>
        <v>108.98721994757206</v>
      </c>
      <c r="I21" s="481"/>
      <c r="J21" s="481"/>
      <c r="K21" s="410"/>
      <c r="L21" s="410"/>
      <c r="M21" s="410">
        <f>0.287*(P18*365)^0.673</f>
        <v>314.4200289604108</v>
      </c>
      <c r="N21" s="410"/>
      <c r="O21" s="410"/>
      <c r="P21" s="410"/>
      <c r="Q21" s="410"/>
      <c r="R21" s="410">
        <f>0.171*(U18*365)^0.39</f>
        <v>9.872903819846758</v>
      </c>
      <c r="S21" s="410"/>
      <c r="T21" s="410"/>
      <c r="U21" s="410"/>
      <c r="V21" s="410"/>
      <c r="W21" s="410">
        <f>(Z18/660)*40.4</f>
        <v>3.672727272727273</v>
      </c>
      <c r="X21" s="410"/>
      <c r="Y21" s="410"/>
      <c r="Z21" s="410"/>
      <c r="AA21" s="410"/>
      <c r="AB21" s="410">
        <f>0.039*(AE18*365)^0.596</f>
        <v>20.304379883086487</v>
      </c>
      <c r="AC21" s="410"/>
      <c r="AD21" s="410"/>
      <c r="AE21" s="410"/>
      <c r="AF21" s="411"/>
      <c r="AH21" s="409">
        <f>0.0339*AK18+0.2515</f>
        <v>17.1676</v>
      </c>
      <c r="AI21" s="410"/>
      <c r="AJ21" s="410"/>
      <c r="AK21" s="410"/>
      <c r="AL21" s="465"/>
      <c r="AM21" s="410">
        <f>$AP$19+$AP$20</f>
        <v>363.1965713102787</v>
      </c>
      <c r="AN21" s="410"/>
      <c r="AO21" s="410"/>
      <c r="AP21" s="410"/>
      <c r="AQ21" s="411"/>
    </row>
    <row r="22" spans="2:43" ht="13.5">
      <c r="B22" s="542" t="s">
        <v>2</v>
      </c>
      <c r="C22" s="543"/>
      <c r="D22" s="544"/>
      <c r="E22" s="484" t="s">
        <v>70</v>
      </c>
      <c r="F22" s="485"/>
      <c r="G22" s="486"/>
      <c r="H22" s="493" t="s">
        <v>349</v>
      </c>
      <c r="I22" s="494"/>
      <c r="J22" s="495"/>
      <c r="K22" s="466">
        <v>0</v>
      </c>
      <c r="L22" s="423"/>
      <c r="M22" s="442" t="s">
        <v>351</v>
      </c>
      <c r="N22" s="443"/>
      <c r="O22" s="444"/>
      <c r="P22" s="445">
        <v>0</v>
      </c>
      <c r="Q22" s="469"/>
      <c r="R22" s="442" t="s">
        <v>351</v>
      </c>
      <c r="S22" s="443"/>
      <c r="T22" s="444"/>
      <c r="U22" s="445">
        <v>0</v>
      </c>
      <c r="V22" s="469"/>
      <c r="W22" s="442" t="s">
        <v>351</v>
      </c>
      <c r="X22" s="443"/>
      <c r="Y22" s="444"/>
      <c r="Z22" s="445">
        <v>1050</v>
      </c>
      <c r="AA22" s="469"/>
      <c r="AB22" s="442" t="s">
        <v>351</v>
      </c>
      <c r="AC22" s="443"/>
      <c r="AD22" s="444"/>
      <c r="AE22" s="445">
        <v>1320</v>
      </c>
      <c r="AF22" s="446"/>
      <c r="AH22" s="468" t="s">
        <v>351</v>
      </c>
      <c r="AI22" s="443"/>
      <c r="AJ22" s="444"/>
      <c r="AK22" s="445">
        <v>5500</v>
      </c>
      <c r="AL22" s="445"/>
      <c r="AM22" s="442" t="s">
        <v>351</v>
      </c>
      <c r="AN22" s="443"/>
      <c r="AO22" s="444"/>
      <c r="AP22" s="445">
        <v>6500</v>
      </c>
      <c r="AQ22" s="446"/>
    </row>
    <row r="23" spans="2:43" ht="27" customHeight="1">
      <c r="B23" s="545"/>
      <c r="C23" s="546"/>
      <c r="D23" s="547"/>
      <c r="E23" s="487"/>
      <c r="F23" s="488"/>
      <c r="G23" s="489"/>
      <c r="H23" s="496" t="s">
        <v>322</v>
      </c>
      <c r="I23" s="494"/>
      <c r="J23" s="495"/>
      <c r="K23" s="573">
        <v>16000</v>
      </c>
      <c r="L23" s="423"/>
      <c r="M23" s="497" t="s">
        <v>322</v>
      </c>
      <c r="N23" s="494"/>
      <c r="O23" s="495"/>
      <c r="P23" s="447">
        <v>16000</v>
      </c>
      <c r="Q23" s="469"/>
      <c r="R23" s="497" t="s">
        <v>322</v>
      </c>
      <c r="S23" s="494"/>
      <c r="T23" s="495"/>
      <c r="U23" s="447">
        <v>16000</v>
      </c>
      <c r="V23" s="469"/>
      <c r="W23" s="497" t="s">
        <v>322</v>
      </c>
      <c r="X23" s="494"/>
      <c r="Y23" s="495"/>
      <c r="Z23" s="447">
        <v>16000</v>
      </c>
      <c r="AA23" s="469"/>
      <c r="AB23" s="497" t="s">
        <v>322</v>
      </c>
      <c r="AC23" s="494"/>
      <c r="AD23" s="495"/>
      <c r="AE23" s="447">
        <v>16000</v>
      </c>
      <c r="AF23" s="446"/>
      <c r="AH23" s="572" t="s">
        <v>322</v>
      </c>
      <c r="AI23" s="443"/>
      <c r="AJ23" s="444"/>
      <c r="AK23" s="447">
        <v>16000</v>
      </c>
      <c r="AL23" s="469"/>
      <c r="AM23" s="448" t="s">
        <v>322</v>
      </c>
      <c r="AN23" s="443"/>
      <c r="AO23" s="444"/>
      <c r="AP23" s="447">
        <v>16000</v>
      </c>
      <c r="AQ23" s="446"/>
    </row>
    <row r="24" spans="2:43" ht="13.5">
      <c r="B24" s="545"/>
      <c r="C24" s="546"/>
      <c r="D24" s="547"/>
      <c r="E24" s="490"/>
      <c r="F24" s="491"/>
      <c r="G24" s="492"/>
      <c r="H24" s="577" t="s">
        <v>348</v>
      </c>
      <c r="I24" s="575"/>
      <c r="J24" s="576"/>
      <c r="K24" s="458">
        <f>K22*K23/1000000</f>
        <v>0</v>
      </c>
      <c r="L24" s="481"/>
      <c r="M24" s="574" t="s">
        <v>348</v>
      </c>
      <c r="N24" s="575"/>
      <c r="O24" s="576"/>
      <c r="P24" s="480">
        <f>P22*P23/1000000</f>
        <v>0</v>
      </c>
      <c r="Q24" s="481"/>
      <c r="R24" s="574" t="s">
        <v>348</v>
      </c>
      <c r="S24" s="575"/>
      <c r="T24" s="576"/>
      <c r="U24" s="480">
        <f>U22*U23/1000000</f>
        <v>0</v>
      </c>
      <c r="V24" s="481"/>
      <c r="W24" s="574" t="s">
        <v>348</v>
      </c>
      <c r="X24" s="575"/>
      <c r="Y24" s="576"/>
      <c r="Z24" s="480">
        <f>Z22*Z23/1000000</f>
        <v>16.8</v>
      </c>
      <c r="AA24" s="481"/>
      <c r="AB24" s="574" t="s">
        <v>348</v>
      </c>
      <c r="AC24" s="575"/>
      <c r="AD24" s="576"/>
      <c r="AE24" s="480">
        <f>AE22*AE23/1000000</f>
        <v>21.12</v>
      </c>
      <c r="AF24" s="459"/>
      <c r="AH24" s="578" t="s">
        <v>348</v>
      </c>
      <c r="AI24" s="575"/>
      <c r="AJ24" s="576"/>
      <c r="AK24" s="458">
        <f>AK22*AK23/1000000</f>
        <v>88</v>
      </c>
      <c r="AL24" s="458"/>
      <c r="AM24" s="579" t="s">
        <v>348</v>
      </c>
      <c r="AN24" s="494"/>
      <c r="AO24" s="495"/>
      <c r="AP24" s="480">
        <f>AP22*AP23/1000000</f>
        <v>104</v>
      </c>
      <c r="AQ24" s="459"/>
    </row>
    <row r="25" spans="2:43" ht="13.5">
      <c r="B25" s="545"/>
      <c r="C25" s="546"/>
      <c r="D25" s="547"/>
      <c r="E25" s="484" t="s">
        <v>10</v>
      </c>
      <c r="F25" s="485"/>
      <c r="G25" s="486"/>
      <c r="H25" s="493" t="s">
        <v>352</v>
      </c>
      <c r="I25" s="494"/>
      <c r="J25" s="495"/>
      <c r="K25" s="466">
        <v>0</v>
      </c>
      <c r="L25" s="423"/>
      <c r="M25" s="442" t="s">
        <v>353</v>
      </c>
      <c r="N25" s="443"/>
      <c r="O25" s="444"/>
      <c r="P25" s="445">
        <v>1168</v>
      </c>
      <c r="Q25" s="469"/>
      <c r="R25" s="442" t="s">
        <v>353</v>
      </c>
      <c r="S25" s="443"/>
      <c r="T25" s="444"/>
      <c r="U25" s="445">
        <v>1168</v>
      </c>
      <c r="V25" s="469"/>
      <c r="W25" s="442" t="s">
        <v>353</v>
      </c>
      <c r="X25" s="443"/>
      <c r="Y25" s="444"/>
      <c r="Z25" s="445">
        <v>120</v>
      </c>
      <c r="AA25" s="469"/>
      <c r="AB25" s="442" t="s">
        <v>353</v>
      </c>
      <c r="AC25" s="443"/>
      <c r="AD25" s="444"/>
      <c r="AE25" s="447">
        <v>99.9</v>
      </c>
      <c r="AF25" s="446"/>
      <c r="AH25" s="468" t="s">
        <v>353</v>
      </c>
      <c r="AI25" s="443"/>
      <c r="AJ25" s="444"/>
      <c r="AK25" s="445">
        <v>10000</v>
      </c>
      <c r="AL25" s="445"/>
      <c r="AM25" s="442" t="s">
        <v>353</v>
      </c>
      <c r="AN25" s="443"/>
      <c r="AO25" s="444"/>
      <c r="AP25" s="447">
        <v>3200</v>
      </c>
      <c r="AQ25" s="446"/>
    </row>
    <row r="26" spans="2:43" ht="27" customHeight="1">
      <c r="B26" s="545"/>
      <c r="C26" s="546"/>
      <c r="D26" s="547"/>
      <c r="E26" s="487"/>
      <c r="F26" s="488"/>
      <c r="G26" s="489"/>
      <c r="H26" s="496" t="s">
        <v>322</v>
      </c>
      <c r="I26" s="494"/>
      <c r="J26" s="495"/>
      <c r="K26" s="573">
        <v>8000</v>
      </c>
      <c r="L26" s="423"/>
      <c r="M26" s="497" t="s">
        <v>322</v>
      </c>
      <c r="N26" s="494"/>
      <c r="O26" s="495"/>
      <c r="P26" s="447">
        <v>8000</v>
      </c>
      <c r="Q26" s="469"/>
      <c r="R26" s="497" t="s">
        <v>322</v>
      </c>
      <c r="S26" s="494"/>
      <c r="T26" s="495"/>
      <c r="U26" s="447">
        <v>8000</v>
      </c>
      <c r="V26" s="469"/>
      <c r="W26" s="497" t="s">
        <v>322</v>
      </c>
      <c r="X26" s="494"/>
      <c r="Y26" s="495"/>
      <c r="Z26" s="447">
        <v>8000</v>
      </c>
      <c r="AA26" s="469"/>
      <c r="AB26" s="497" t="s">
        <v>322</v>
      </c>
      <c r="AC26" s="494"/>
      <c r="AD26" s="495"/>
      <c r="AE26" s="447">
        <v>8000</v>
      </c>
      <c r="AF26" s="446"/>
      <c r="AH26" s="572" t="s">
        <v>322</v>
      </c>
      <c r="AI26" s="443"/>
      <c r="AJ26" s="444"/>
      <c r="AK26" s="447">
        <v>8000</v>
      </c>
      <c r="AL26" s="445"/>
      <c r="AM26" s="448" t="s">
        <v>322</v>
      </c>
      <c r="AN26" s="443"/>
      <c r="AO26" s="444"/>
      <c r="AP26" s="447">
        <v>8000</v>
      </c>
      <c r="AQ26" s="446"/>
    </row>
    <row r="27" spans="2:43" ht="13.5">
      <c r="B27" s="545"/>
      <c r="C27" s="546"/>
      <c r="D27" s="547"/>
      <c r="E27" s="490"/>
      <c r="F27" s="491"/>
      <c r="G27" s="492"/>
      <c r="H27" s="577" t="s">
        <v>348</v>
      </c>
      <c r="I27" s="575"/>
      <c r="J27" s="576"/>
      <c r="K27" s="480">
        <f>K25*K26/1000000</f>
        <v>0</v>
      </c>
      <c r="L27" s="458"/>
      <c r="M27" s="574" t="s">
        <v>348</v>
      </c>
      <c r="N27" s="575"/>
      <c r="O27" s="576"/>
      <c r="P27" s="480">
        <f>P25*P26/1000000</f>
        <v>9.344</v>
      </c>
      <c r="Q27" s="481"/>
      <c r="R27" s="574" t="s">
        <v>348</v>
      </c>
      <c r="S27" s="575"/>
      <c r="T27" s="576"/>
      <c r="U27" s="480">
        <f>U25*U26/1000000</f>
        <v>9.344</v>
      </c>
      <c r="V27" s="481"/>
      <c r="W27" s="574" t="s">
        <v>348</v>
      </c>
      <c r="X27" s="575"/>
      <c r="Y27" s="576"/>
      <c r="Z27" s="480">
        <f>Z25*U26/1000000</f>
        <v>0.96</v>
      </c>
      <c r="AA27" s="481"/>
      <c r="AB27" s="574" t="s">
        <v>348</v>
      </c>
      <c r="AC27" s="575"/>
      <c r="AD27" s="576"/>
      <c r="AE27" s="480">
        <f>AE25*AE26/1000000</f>
        <v>0.7992</v>
      </c>
      <c r="AF27" s="459"/>
      <c r="AH27" s="578" t="s">
        <v>348</v>
      </c>
      <c r="AI27" s="575"/>
      <c r="AJ27" s="576"/>
      <c r="AK27" s="458">
        <f>AK25*AK26/1000000</f>
        <v>80</v>
      </c>
      <c r="AL27" s="458"/>
      <c r="AM27" s="579" t="s">
        <v>348</v>
      </c>
      <c r="AN27" s="494"/>
      <c r="AO27" s="495"/>
      <c r="AP27" s="480">
        <f>AP25*AP26/1000000</f>
        <v>25.6</v>
      </c>
      <c r="AQ27" s="459"/>
    </row>
    <row r="28" spans="2:43" ht="13.5">
      <c r="B28" s="548"/>
      <c r="C28" s="549"/>
      <c r="D28" s="550"/>
      <c r="E28" s="490"/>
      <c r="F28" s="491"/>
      <c r="G28" s="492"/>
      <c r="H28" s="538"/>
      <c r="I28" s="538"/>
      <c r="J28" s="538"/>
      <c r="K28" s="539"/>
      <c r="L28" s="539"/>
      <c r="M28" s="396"/>
      <c r="N28" s="396"/>
      <c r="O28" s="396"/>
      <c r="P28" s="396"/>
      <c r="Q28" s="396"/>
      <c r="R28" s="396"/>
      <c r="S28" s="396"/>
      <c r="T28" s="396"/>
      <c r="U28" s="396"/>
      <c r="V28" s="396"/>
      <c r="W28" s="396"/>
      <c r="X28" s="396"/>
      <c r="Y28" s="396"/>
      <c r="Z28" s="396"/>
      <c r="AA28" s="396"/>
      <c r="AB28" s="396"/>
      <c r="AC28" s="396"/>
      <c r="AD28" s="396"/>
      <c r="AE28" s="396"/>
      <c r="AF28" s="397"/>
      <c r="AH28" s="463"/>
      <c r="AI28" s="396"/>
      <c r="AJ28" s="396"/>
      <c r="AK28" s="396"/>
      <c r="AL28" s="464"/>
      <c r="AM28" s="396"/>
      <c r="AN28" s="396"/>
      <c r="AO28" s="396"/>
      <c r="AP28" s="396"/>
      <c r="AQ28" s="397"/>
    </row>
    <row r="29" spans="2:43" ht="13.5">
      <c r="B29" s="542" t="s">
        <v>15</v>
      </c>
      <c r="C29" s="543"/>
      <c r="D29" s="544"/>
      <c r="E29" s="509" t="s">
        <v>0</v>
      </c>
      <c r="F29" s="514"/>
      <c r="G29" s="551"/>
      <c r="H29" s="538">
        <v>0</v>
      </c>
      <c r="I29" s="538"/>
      <c r="J29" s="538"/>
      <c r="K29" s="539"/>
      <c r="L29" s="539"/>
      <c r="M29" s="396">
        <v>0</v>
      </c>
      <c r="N29" s="396"/>
      <c r="O29" s="396"/>
      <c r="P29" s="396"/>
      <c r="Q29" s="396"/>
      <c r="R29" s="396">
        <v>0</v>
      </c>
      <c r="S29" s="396"/>
      <c r="T29" s="396"/>
      <c r="U29" s="396"/>
      <c r="V29" s="396"/>
      <c r="W29" s="396">
        <v>0</v>
      </c>
      <c r="X29" s="396"/>
      <c r="Y29" s="396"/>
      <c r="Z29" s="396"/>
      <c r="AA29" s="396"/>
      <c r="AB29" s="396">
        <v>0</v>
      </c>
      <c r="AC29" s="396"/>
      <c r="AD29" s="396"/>
      <c r="AE29" s="396"/>
      <c r="AF29" s="397"/>
      <c r="AH29" s="463">
        <v>0</v>
      </c>
      <c r="AI29" s="396"/>
      <c r="AJ29" s="396"/>
      <c r="AK29" s="396"/>
      <c r="AL29" s="464"/>
      <c r="AM29" s="396">
        <v>0</v>
      </c>
      <c r="AN29" s="396"/>
      <c r="AO29" s="396"/>
      <c r="AP29" s="396"/>
      <c r="AQ29" s="397"/>
    </row>
    <row r="30" spans="2:43" ht="13.5">
      <c r="B30" s="545"/>
      <c r="C30" s="546"/>
      <c r="D30" s="547"/>
      <c r="E30" s="509" t="s">
        <v>1</v>
      </c>
      <c r="F30" s="514"/>
      <c r="G30" s="551"/>
      <c r="H30" s="537">
        <v>0</v>
      </c>
      <c r="I30" s="538"/>
      <c r="J30" s="538"/>
      <c r="K30" s="539"/>
      <c r="L30" s="539"/>
      <c r="M30" s="396">
        <v>0</v>
      </c>
      <c r="N30" s="396"/>
      <c r="O30" s="396"/>
      <c r="P30" s="396"/>
      <c r="Q30" s="396"/>
      <c r="R30" s="396">
        <v>0</v>
      </c>
      <c r="S30" s="396"/>
      <c r="T30" s="396"/>
      <c r="U30" s="396"/>
      <c r="V30" s="396"/>
      <c r="W30" s="396">
        <v>0</v>
      </c>
      <c r="X30" s="396"/>
      <c r="Y30" s="396"/>
      <c r="Z30" s="396"/>
      <c r="AA30" s="396"/>
      <c r="AB30" s="396">
        <v>0</v>
      </c>
      <c r="AC30" s="396"/>
      <c r="AD30" s="396"/>
      <c r="AE30" s="396"/>
      <c r="AF30" s="397"/>
      <c r="AH30" s="463">
        <v>0</v>
      </c>
      <c r="AI30" s="396"/>
      <c r="AJ30" s="396"/>
      <c r="AK30" s="396"/>
      <c r="AL30" s="464"/>
      <c r="AM30" s="396">
        <v>0</v>
      </c>
      <c r="AN30" s="396"/>
      <c r="AO30" s="396"/>
      <c r="AP30" s="396"/>
      <c r="AQ30" s="397"/>
    </row>
    <row r="31" spans="2:43" ht="13.5">
      <c r="B31" s="548"/>
      <c r="C31" s="549"/>
      <c r="D31" s="550"/>
      <c r="E31" s="490" t="s">
        <v>16</v>
      </c>
      <c r="F31" s="491"/>
      <c r="G31" s="492"/>
      <c r="H31" s="540">
        <v>0</v>
      </c>
      <c r="I31" s="423"/>
      <c r="J31" s="423"/>
      <c r="K31" s="541"/>
      <c r="L31" s="541"/>
      <c r="M31" s="398">
        <v>0</v>
      </c>
      <c r="N31" s="398"/>
      <c r="O31" s="398"/>
      <c r="P31" s="398"/>
      <c r="Q31" s="398"/>
      <c r="R31" s="398">
        <v>0</v>
      </c>
      <c r="S31" s="398"/>
      <c r="T31" s="398"/>
      <c r="U31" s="398"/>
      <c r="V31" s="398"/>
      <c r="W31" s="398">
        <v>0</v>
      </c>
      <c r="X31" s="398"/>
      <c r="Y31" s="398"/>
      <c r="Z31" s="398"/>
      <c r="AA31" s="398"/>
      <c r="AB31" s="398">
        <v>0</v>
      </c>
      <c r="AC31" s="398"/>
      <c r="AD31" s="398"/>
      <c r="AE31" s="398"/>
      <c r="AF31" s="399"/>
      <c r="AH31" s="408">
        <v>0</v>
      </c>
      <c r="AI31" s="398"/>
      <c r="AJ31" s="398"/>
      <c r="AK31" s="398"/>
      <c r="AL31" s="454"/>
      <c r="AM31" s="398">
        <v>0</v>
      </c>
      <c r="AN31" s="398"/>
      <c r="AO31" s="398"/>
      <c r="AP31" s="398"/>
      <c r="AQ31" s="399"/>
    </row>
    <row r="32" spans="2:43" ht="39" customHeight="1" thickBot="1">
      <c r="B32" s="138"/>
      <c r="C32" s="139" t="s">
        <v>28</v>
      </c>
      <c r="D32" s="140"/>
      <c r="E32" s="153"/>
      <c r="F32" s="154"/>
      <c r="G32" s="155"/>
      <c r="H32" s="534" t="s">
        <v>245</v>
      </c>
      <c r="I32" s="535"/>
      <c r="J32" s="535"/>
      <c r="K32" s="535"/>
      <c r="L32" s="536"/>
      <c r="M32" s="455" t="s">
        <v>245</v>
      </c>
      <c r="N32" s="535"/>
      <c r="O32" s="535"/>
      <c r="P32" s="535"/>
      <c r="Q32" s="536"/>
      <c r="R32" s="400" t="s">
        <v>245</v>
      </c>
      <c r="S32" s="400"/>
      <c r="T32" s="400"/>
      <c r="U32" s="400"/>
      <c r="V32" s="400"/>
      <c r="W32" s="400" t="s">
        <v>258</v>
      </c>
      <c r="X32" s="400"/>
      <c r="Y32" s="400"/>
      <c r="Z32" s="400"/>
      <c r="AA32" s="400"/>
      <c r="AB32" s="400" t="s">
        <v>300</v>
      </c>
      <c r="AC32" s="400"/>
      <c r="AD32" s="400"/>
      <c r="AE32" s="400"/>
      <c r="AF32" s="401"/>
      <c r="AH32" s="404" t="s">
        <v>302</v>
      </c>
      <c r="AI32" s="400"/>
      <c r="AJ32" s="400"/>
      <c r="AK32" s="400"/>
      <c r="AL32" s="455"/>
      <c r="AM32" s="400" t="s">
        <v>309</v>
      </c>
      <c r="AN32" s="400"/>
      <c r="AO32" s="400"/>
      <c r="AP32" s="400"/>
      <c r="AQ32" s="401"/>
    </row>
    <row r="33" spans="2:43" ht="23.25" customHeight="1" thickBot="1" thickTop="1">
      <c r="B33" s="502"/>
      <c r="C33" s="503"/>
      <c r="D33" s="504"/>
      <c r="E33" s="10"/>
      <c r="F33" s="4"/>
      <c r="G33" s="6"/>
      <c r="H33" s="533">
        <f>H17+H21+K24+K27+H28</f>
        <v>1409.1716272403687</v>
      </c>
      <c r="I33" s="533"/>
      <c r="J33" s="533"/>
      <c r="K33" s="402"/>
      <c r="L33" s="402"/>
      <c r="M33" s="533">
        <f>M17+M21+P24+P27+M28</f>
        <v>4668.377103362497</v>
      </c>
      <c r="N33" s="533"/>
      <c r="O33" s="533"/>
      <c r="P33" s="402"/>
      <c r="Q33" s="402"/>
      <c r="R33" s="533">
        <f>R17+R21+U24+U27+R28</f>
        <v>502.0654208174529</v>
      </c>
      <c r="S33" s="533"/>
      <c r="T33" s="533"/>
      <c r="U33" s="402"/>
      <c r="V33" s="402"/>
      <c r="W33" s="533">
        <f>W17+W21+Z24+Z27+W28</f>
        <v>94.37004050656137</v>
      </c>
      <c r="X33" s="533"/>
      <c r="Y33" s="533"/>
      <c r="Z33" s="402"/>
      <c r="AA33" s="402"/>
      <c r="AB33" s="402">
        <f>AB17+AB21+AE24+AE27+AB28</f>
        <v>236.12680297648464</v>
      </c>
      <c r="AC33" s="402"/>
      <c r="AD33" s="402"/>
      <c r="AE33" s="402"/>
      <c r="AF33" s="403"/>
      <c r="AH33" s="452">
        <f>AH17+AH21+AK24+AK27+AH28</f>
        <v>957.0417</v>
      </c>
      <c r="AI33" s="402"/>
      <c r="AJ33" s="402"/>
      <c r="AK33" s="402"/>
      <c r="AL33" s="453"/>
      <c r="AM33" s="402">
        <f>AM17+AM21+AP24+AP27+AM28</f>
        <v>952.1521496124741</v>
      </c>
      <c r="AN33" s="402"/>
      <c r="AO33" s="402"/>
      <c r="AP33" s="402"/>
      <c r="AQ33" s="403"/>
    </row>
    <row r="34" spans="2:32" ht="6.75" customHeight="1">
      <c r="B34" s="40"/>
      <c r="C34" s="40"/>
      <c r="D34" s="40"/>
      <c r="E34" s="40"/>
      <c r="F34" s="40"/>
      <c r="G34" s="40"/>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row>
    <row r="35" spans="2:32" ht="12.75" thickBot="1">
      <c r="B35" s="40"/>
      <c r="C35" s="40"/>
      <c r="D35" s="40"/>
      <c r="E35" s="14"/>
      <c r="F35" s="40"/>
      <c r="G35" s="40"/>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row>
    <row r="36" spans="1:43" ht="23.25" customHeight="1" thickBot="1">
      <c r="A36" s="12"/>
      <c r="B36" s="19" t="s">
        <v>9</v>
      </c>
      <c r="C36" s="20"/>
      <c r="D36" s="20"/>
      <c r="E36" s="20"/>
      <c r="F36" s="20"/>
      <c r="G36" s="20"/>
      <c r="H36" s="392" t="s">
        <v>255</v>
      </c>
      <c r="I36" s="393"/>
      <c r="J36" s="393"/>
      <c r="K36" s="393"/>
      <c r="L36" s="393"/>
      <c r="M36" s="393"/>
      <c r="N36" s="393"/>
      <c r="O36" s="393"/>
      <c r="P36" s="393"/>
      <c r="Q36" s="393"/>
      <c r="R36" s="393"/>
      <c r="S36" s="393"/>
      <c r="T36" s="393"/>
      <c r="U36" s="393"/>
      <c r="V36" s="393"/>
      <c r="W36" s="393"/>
      <c r="X36" s="393"/>
      <c r="Y36" s="393"/>
      <c r="Z36" s="393"/>
      <c r="AA36" s="393"/>
      <c r="AB36" s="393"/>
      <c r="AC36" s="393"/>
      <c r="AD36" s="393"/>
      <c r="AE36" s="393"/>
      <c r="AF36" s="395"/>
      <c r="AH36" s="392" t="s">
        <v>256</v>
      </c>
      <c r="AI36" s="393"/>
      <c r="AJ36" s="393"/>
      <c r="AK36" s="393"/>
      <c r="AL36" s="394"/>
      <c r="AM36" s="393" t="s">
        <v>257</v>
      </c>
      <c r="AN36" s="393"/>
      <c r="AO36" s="393"/>
      <c r="AP36" s="393"/>
      <c r="AQ36" s="395"/>
    </row>
    <row r="37" spans="2:43" ht="22.5" customHeight="1" thickBot="1">
      <c r="B37" s="522"/>
      <c r="C37" s="523"/>
      <c r="D37" s="524"/>
      <c r="E37" s="37"/>
      <c r="F37" s="3"/>
      <c r="G37" s="5"/>
      <c r="H37" s="517" t="s">
        <v>3</v>
      </c>
      <c r="I37" s="517"/>
      <c r="J37" s="517"/>
      <c r="K37" s="450"/>
      <c r="L37" s="450"/>
      <c r="M37" s="450" t="s">
        <v>4</v>
      </c>
      <c r="N37" s="450"/>
      <c r="O37" s="450"/>
      <c r="P37" s="450"/>
      <c r="Q37" s="450"/>
      <c r="R37" s="450" t="s">
        <v>5</v>
      </c>
      <c r="S37" s="450"/>
      <c r="T37" s="450"/>
      <c r="U37" s="450"/>
      <c r="V37" s="450"/>
      <c r="W37" s="450" t="s">
        <v>6</v>
      </c>
      <c r="X37" s="450"/>
      <c r="Y37" s="450"/>
      <c r="Z37" s="450"/>
      <c r="AA37" s="450"/>
      <c r="AB37" s="450" t="s">
        <v>7</v>
      </c>
      <c r="AC37" s="450"/>
      <c r="AD37" s="450"/>
      <c r="AE37" s="450"/>
      <c r="AF37" s="451"/>
      <c r="AH37" s="449" t="s">
        <v>112</v>
      </c>
      <c r="AI37" s="450"/>
      <c r="AJ37" s="450"/>
      <c r="AK37" s="450"/>
      <c r="AL37" s="450"/>
      <c r="AM37" s="450" t="s">
        <v>113</v>
      </c>
      <c r="AN37" s="450"/>
      <c r="AO37" s="450"/>
      <c r="AP37" s="450"/>
      <c r="AQ37" s="451"/>
    </row>
    <row r="38" spans="2:43" ht="19.5" customHeight="1" thickTop="1">
      <c r="B38" s="525" t="s">
        <v>14</v>
      </c>
      <c r="C38" s="526"/>
      <c r="D38" s="527"/>
      <c r="E38" s="528" t="s">
        <v>17</v>
      </c>
      <c r="F38" s="529"/>
      <c r="G38" s="530"/>
      <c r="H38" s="53"/>
      <c r="I38" s="54"/>
      <c r="J38" s="54"/>
      <c r="K38" s="54"/>
      <c r="L38" s="55"/>
      <c r="M38" s="70"/>
      <c r="N38" s="54"/>
      <c r="O38" s="54"/>
      <c r="P38" s="54"/>
      <c r="Q38" s="55"/>
      <c r="R38" s="70"/>
      <c r="S38" s="54"/>
      <c r="T38" s="54"/>
      <c r="U38" s="54"/>
      <c r="V38" s="55"/>
      <c r="W38" s="70"/>
      <c r="X38" s="54"/>
      <c r="Y38" s="54"/>
      <c r="Z38" s="54"/>
      <c r="AA38" s="55"/>
      <c r="AB38" s="70"/>
      <c r="AC38" s="54"/>
      <c r="AD38" s="54"/>
      <c r="AE38" s="54"/>
      <c r="AF38" s="71"/>
      <c r="AH38" s="105"/>
      <c r="AI38" s="54"/>
      <c r="AJ38" s="54"/>
      <c r="AK38" s="54"/>
      <c r="AL38" s="55"/>
      <c r="AM38" s="70"/>
      <c r="AN38" s="54"/>
      <c r="AO38" s="54"/>
      <c r="AP38" s="54"/>
      <c r="AQ38" s="71"/>
    </row>
    <row r="39" spans="2:43" ht="18" customHeight="1">
      <c r="B39" s="513" t="s">
        <v>23</v>
      </c>
      <c r="C39" s="514"/>
      <c r="D39" s="515" t="s">
        <v>23</v>
      </c>
      <c r="E39" s="519" t="s">
        <v>24</v>
      </c>
      <c r="F39" s="520"/>
      <c r="G39" s="521"/>
      <c r="H39" s="531"/>
      <c r="I39" s="434"/>
      <c r="J39" s="434"/>
      <c r="K39" s="434"/>
      <c r="L39" s="434"/>
      <c r="M39" s="434"/>
      <c r="N39" s="434"/>
      <c r="O39" s="434"/>
      <c r="P39" s="434"/>
      <c r="Q39" s="434"/>
      <c r="R39" s="434"/>
      <c r="S39" s="434"/>
      <c r="T39" s="434"/>
      <c r="U39" s="435"/>
      <c r="V39" s="434"/>
      <c r="W39" s="434"/>
      <c r="X39" s="434"/>
      <c r="Y39" s="434"/>
      <c r="Z39" s="435"/>
      <c r="AA39" s="434"/>
      <c r="AB39" s="434"/>
      <c r="AC39" s="434"/>
      <c r="AD39" s="434"/>
      <c r="AE39" s="434"/>
      <c r="AF39" s="436"/>
      <c r="AH39" s="433"/>
      <c r="AI39" s="434"/>
      <c r="AJ39" s="434"/>
      <c r="AK39" s="435"/>
      <c r="AL39" s="434"/>
      <c r="AM39" s="434"/>
      <c r="AN39" s="434"/>
      <c r="AO39" s="434"/>
      <c r="AP39" s="434"/>
      <c r="AQ39" s="436"/>
    </row>
    <row r="40" spans="2:43" ht="15" customHeight="1">
      <c r="B40" s="513" t="s">
        <v>25</v>
      </c>
      <c r="C40" s="514"/>
      <c r="D40" s="515" t="s">
        <v>23</v>
      </c>
      <c r="E40" s="141"/>
      <c r="F40" s="142"/>
      <c r="G40" s="143"/>
      <c r="H40" s="532">
        <v>1</v>
      </c>
      <c r="I40" s="438"/>
      <c r="J40" s="438"/>
      <c r="K40" s="438"/>
      <c r="L40" s="439"/>
      <c r="M40" s="440">
        <v>1</v>
      </c>
      <c r="N40" s="438"/>
      <c r="O40" s="438"/>
      <c r="P40" s="438"/>
      <c r="Q40" s="439"/>
      <c r="R40" s="440">
        <v>1</v>
      </c>
      <c r="S40" s="438"/>
      <c r="T40" s="438"/>
      <c r="U40" s="438"/>
      <c r="V40" s="439"/>
      <c r="W40" s="440">
        <v>1</v>
      </c>
      <c r="X40" s="438"/>
      <c r="Y40" s="438"/>
      <c r="Z40" s="438"/>
      <c r="AA40" s="439"/>
      <c r="AB40" s="440">
        <v>1</v>
      </c>
      <c r="AC40" s="438"/>
      <c r="AD40" s="438"/>
      <c r="AE40" s="438"/>
      <c r="AF40" s="441"/>
      <c r="AH40" s="437">
        <v>1</v>
      </c>
      <c r="AI40" s="438"/>
      <c r="AJ40" s="438"/>
      <c r="AK40" s="438"/>
      <c r="AL40" s="439"/>
      <c r="AM40" s="440">
        <v>1</v>
      </c>
      <c r="AN40" s="438"/>
      <c r="AO40" s="438"/>
      <c r="AP40" s="438"/>
      <c r="AQ40" s="441"/>
    </row>
    <row r="41" spans="2:43" ht="36" customHeight="1">
      <c r="B41" s="507" t="s">
        <v>0</v>
      </c>
      <c r="C41" s="508"/>
      <c r="D41" s="509"/>
      <c r="E41" s="476" t="s">
        <v>52</v>
      </c>
      <c r="F41" s="477"/>
      <c r="G41" s="478"/>
      <c r="H41" s="518" t="s">
        <v>585</v>
      </c>
      <c r="I41" s="420"/>
      <c r="J41" s="421"/>
      <c r="K41" s="422">
        <v>1660</v>
      </c>
      <c r="L41" s="423"/>
      <c r="M41" s="424" t="s">
        <v>588</v>
      </c>
      <c r="N41" s="420"/>
      <c r="O41" s="421"/>
      <c r="P41" s="422">
        <v>90</v>
      </c>
      <c r="Q41" s="423"/>
      <c r="R41" s="424" t="s">
        <v>528</v>
      </c>
      <c r="S41" s="420"/>
      <c r="T41" s="421"/>
      <c r="U41" s="422">
        <v>243.6</v>
      </c>
      <c r="V41" s="423"/>
      <c r="W41" s="424" t="s">
        <v>524</v>
      </c>
      <c r="X41" s="420"/>
      <c r="Y41" s="421"/>
      <c r="Z41" s="422">
        <v>55</v>
      </c>
      <c r="AA41" s="423"/>
      <c r="AB41" s="424" t="s">
        <v>186</v>
      </c>
      <c r="AC41" s="420"/>
      <c r="AD41" s="421"/>
      <c r="AE41" s="422">
        <v>26</v>
      </c>
      <c r="AF41" s="432"/>
      <c r="AH41" s="419" t="s">
        <v>249</v>
      </c>
      <c r="AI41" s="420"/>
      <c r="AJ41" s="421"/>
      <c r="AK41" s="422">
        <v>55</v>
      </c>
      <c r="AL41" s="423"/>
      <c r="AM41" s="424" t="s">
        <v>252</v>
      </c>
      <c r="AN41" s="420"/>
      <c r="AO41" s="421"/>
      <c r="AP41" s="422">
        <v>26</v>
      </c>
      <c r="AQ41" s="432"/>
    </row>
    <row r="42" spans="2:43" ht="13.5">
      <c r="B42" s="507"/>
      <c r="C42" s="508"/>
      <c r="D42" s="509"/>
      <c r="E42" s="159"/>
      <c r="F42" s="160"/>
      <c r="G42" s="161"/>
      <c r="H42" s="479" t="s">
        <v>586</v>
      </c>
      <c r="I42" s="413"/>
      <c r="J42" s="414"/>
      <c r="K42" s="430">
        <f>(0.227*K41^0.444)*100</f>
        <v>610.5958500750131</v>
      </c>
      <c r="L42" s="416"/>
      <c r="M42" s="413" t="s">
        <v>583</v>
      </c>
      <c r="N42" s="413"/>
      <c r="O42" s="414"/>
      <c r="P42" s="415">
        <f>(277.74*P41^0.5122)</f>
        <v>2783.565495943335</v>
      </c>
      <c r="Q42" s="416"/>
      <c r="R42" s="413" t="s">
        <v>525</v>
      </c>
      <c r="S42" s="413"/>
      <c r="T42" s="414"/>
      <c r="U42" s="415">
        <f>0.0407*U41^1.288</f>
        <v>48.26527121735138</v>
      </c>
      <c r="V42" s="416"/>
      <c r="W42" s="413" t="s">
        <v>529</v>
      </c>
      <c r="X42" s="413"/>
      <c r="Y42" s="414"/>
      <c r="Z42" s="415">
        <f>0.0407*Z41^1.288</f>
        <v>7.09874463218518</v>
      </c>
      <c r="AA42" s="416"/>
      <c r="AB42" s="413" t="s">
        <v>247</v>
      </c>
      <c r="AC42" s="413"/>
      <c r="AD42" s="414"/>
      <c r="AE42" s="430">
        <f>(0.227*AE41^0.44)*100</f>
        <v>95.19499826813349</v>
      </c>
      <c r="AF42" s="418"/>
      <c r="AH42" s="412" t="s">
        <v>244</v>
      </c>
      <c r="AI42" s="413"/>
      <c r="AJ42" s="414"/>
      <c r="AK42" s="415">
        <f>0.142*AK41+979.24</f>
        <v>987.05</v>
      </c>
      <c r="AL42" s="416"/>
      <c r="AM42" s="413" t="s">
        <v>244</v>
      </c>
      <c r="AN42" s="413"/>
      <c r="AO42" s="414"/>
      <c r="AP42" s="430">
        <f>10.4*AP41^0.437</f>
        <v>43.189352426524415</v>
      </c>
      <c r="AQ42" s="418"/>
    </row>
    <row r="43" spans="2:43" ht="13.5">
      <c r="B43" s="507"/>
      <c r="C43" s="508"/>
      <c r="D43" s="509"/>
      <c r="E43" s="162"/>
      <c r="F43" s="163"/>
      <c r="G43" s="164"/>
      <c r="H43" s="479" t="s">
        <v>584</v>
      </c>
      <c r="I43" s="413"/>
      <c r="J43" s="414"/>
      <c r="K43" s="431">
        <v>50</v>
      </c>
      <c r="L43" s="427"/>
      <c r="M43" s="413" t="s">
        <v>584</v>
      </c>
      <c r="N43" s="413"/>
      <c r="O43" s="414"/>
      <c r="P43" s="426">
        <v>15</v>
      </c>
      <c r="Q43" s="427"/>
      <c r="R43" s="413" t="s">
        <v>523</v>
      </c>
      <c r="S43" s="413"/>
      <c r="T43" s="414"/>
      <c r="U43" s="426">
        <v>50</v>
      </c>
      <c r="V43" s="427"/>
      <c r="W43" s="413" t="s">
        <v>527</v>
      </c>
      <c r="X43" s="413"/>
      <c r="Y43" s="414"/>
      <c r="Z43" s="426">
        <v>50</v>
      </c>
      <c r="AA43" s="427"/>
      <c r="AB43" s="413" t="s">
        <v>246</v>
      </c>
      <c r="AC43" s="413"/>
      <c r="AD43" s="414"/>
      <c r="AE43" s="431">
        <v>50</v>
      </c>
      <c r="AF43" s="429"/>
      <c r="AH43" s="412" t="s">
        <v>246</v>
      </c>
      <c r="AI43" s="413"/>
      <c r="AJ43" s="414"/>
      <c r="AK43" s="426">
        <v>15</v>
      </c>
      <c r="AL43" s="427"/>
      <c r="AM43" s="413" t="s">
        <v>246</v>
      </c>
      <c r="AN43" s="413"/>
      <c r="AO43" s="414"/>
      <c r="AP43" s="431">
        <v>15</v>
      </c>
      <c r="AQ43" s="429"/>
    </row>
    <row r="44" spans="2:43" ht="13.5">
      <c r="B44" s="507"/>
      <c r="C44" s="508"/>
      <c r="D44" s="509"/>
      <c r="E44" s="162"/>
      <c r="F44" s="163"/>
      <c r="G44" s="164"/>
      <c r="H44" s="479" t="s">
        <v>191</v>
      </c>
      <c r="I44" s="413"/>
      <c r="J44" s="414"/>
      <c r="K44" s="430">
        <f>(0.434*K41^0.373)*100</f>
        <v>689.5885572177833</v>
      </c>
      <c r="L44" s="416"/>
      <c r="M44" s="413"/>
      <c r="N44" s="413"/>
      <c r="O44" s="414"/>
      <c r="P44" s="415"/>
      <c r="Q44" s="416"/>
      <c r="R44" s="413" t="s">
        <v>346</v>
      </c>
      <c r="S44" s="413"/>
      <c r="T44" s="414"/>
      <c r="U44" s="415">
        <f>4.8485*U41^0.7556</f>
        <v>308.3051332216548</v>
      </c>
      <c r="V44" s="416"/>
      <c r="W44" s="413" t="s">
        <v>530</v>
      </c>
      <c r="X44" s="413"/>
      <c r="Y44" s="414"/>
      <c r="Z44" s="415">
        <f>4.8485*Z41^0.7556</f>
        <v>100.1441185046487</v>
      </c>
      <c r="AA44" s="416"/>
      <c r="AB44" s="413" t="s">
        <v>191</v>
      </c>
      <c r="AC44" s="413"/>
      <c r="AD44" s="414"/>
      <c r="AE44" s="430">
        <f>(0.434*AE41^0.373)*100</f>
        <v>146.31026209972018</v>
      </c>
      <c r="AF44" s="418"/>
      <c r="AH44" s="412"/>
      <c r="AI44" s="413"/>
      <c r="AJ44" s="414"/>
      <c r="AK44" s="415"/>
      <c r="AL44" s="416"/>
      <c r="AM44" s="413"/>
      <c r="AN44" s="413"/>
      <c r="AO44" s="414"/>
      <c r="AP44" s="430"/>
      <c r="AQ44" s="418"/>
    </row>
    <row r="45" spans="2:43" ht="13.5">
      <c r="B45" s="507"/>
      <c r="C45" s="508"/>
      <c r="D45" s="509"/>
      <c r="E45" s="162"/>
      <c r="F45" s="163"/>
      <c r="G45" s="164"/>
      <c r="H45" s="479" t="s">
        <v>243</v>
      </c>
      <c r="I45" s="413"/>
      <c r="J45" s="414"/>
      <c r="K45" s="428">
        <v>15</v>
      </c>
      <c r="L45" s="427"/>
      <c r="M45" s="413"/>
      <c r="N45" s="413"/>
      <c r="O45" s="414"/>
      <c r="P45" s="475"/>
      <c r="Q45" s="427"/>
      <c r="R45" s="413" t="s">
        <v>243</v>
      </c>
      <c r="S45" s="413"/>
      <c r="T45" s="414"/>
      <c r="U45" s="475">
        <v>20</v>
      </c>
      <c r="V45" s="427"/>
      <c r="W45" s="413" t="s">
        <v>523</v>
      </c>
      <c r="X45" s="413"/>
      <c r="Y45" s="414"/>
      <c r="Z45" s="475">
        <v>20</v>
      </c>
      <c r="AA45" s="427"/>
      <c r="AB45" s="413" t="s">
        <v>243</v>
      </c>
      <c r="AC45" s="413"/>
      <c r="AD45" s="414"/>
      <c r="AE45" s="428">
        <v>15</v>
      </c>
      <c r="AF45" s="429"/>
      <c r="AH45" s="412"/>
      <c r="AI45" s="413"/>
      <c r="AJ45" s="414"/>
      <c r="AK45" s="426"/>
      <c r="AL45" s="427"/>
      <c r="AM45" s="413"/>
      <c r="AN45" s="413"/>
      <c r="AO45" s="414"/>
      <c r="AP45" s="428"/>
      <c r="AQ45" s="429"/>
    </row>
    <row r="46" spans="2:43" ht="13.5">
      <c r="B46" s="507"/>
      <c r="C46" s="508"/>
      <c r="D46" s="509"/>
      <c r="E46" s="162"/>
      <c r="F46" s="163"/>
      <c r="G46" s="164"/>
      <c r="H46" s="479"/>
      <c r="I46" s="413"/>
      <c r="J46" s="414"/>
      <c r="K46" s="581"/>
      <c r="L46" s="416"/>
      <c r="M46" s="413"/>
      <c r="N46" s="413"/>
      <c r="O46" s="414"/>
      <c r="P46" s="582"/>
      <c r="Q46" s="416"/>
      <c r="R46" s="413"/>
      <c r="S46" s="413"/>
      <c r="T46" s="414"/>
      <c r="U46" s="582"/>
      <c r="V46" s="416"/>
      <c r="W46" s="413"/>
      <c r="X46" s="413"/>
      <c r="Y46" s="414"/>
      <c r="Z46" s="582"/>
      <c r="AA46" s="416"/>
      <c r="AB46" s="413"/>
      <c r="AC46" s="413"/>
      <c r="AD46" s="414"/>
      <c r="AE46" s="581"/>
      <c r="AF46" s="418"/>
      <c r="AH46" s="412"/>
      <c r="AI46" s="413"/>
      <c r="AJ46" s="414"/>
      <c r="AK46" s="415"/>
      <c r="AL46" s="416"/>
      <c r="AM46" s="413"/>
      <c r="AN46" s="413"/>
      <c r="AO46" s="414"/>
      <c r="AP46" s="581"/>
      <c r="AQ46" s="418"/>
    </row>
    <row r="47" spans="2:43" ht="13.5">
      <c r="B47" s="507"/>
      <c r="C47" s="508"/>
      <c r="D47" s="509"/>
      <c r="E47" s="162"/>
      <c r="F47" s="163"/>
      <c r="G47" s="164"/>
      <c r="H47" s="479"/>
      <c r="I47" s="413"/>
      <c r="J47" s="414"/>
      <c r="K47" s="431"/>
      <c r="L47" s="427"/>
      <c r="M47" s="413"/>
      <c r="N47" s="413"/>
      <c r="O47" s="414"/>
      <c r="P47" s="426"/>
      <c r="Q47" s="427"/>
      <c r="R47" s="413"/>
      <c r="S47" s="413"/>
      <c r="T47" s="414"/>
      <c r="U47" s="426"/>
      <c r="V47" s="427"/>
      <c r="W47" s="413"/>
      <c r="X47" s="413"/>
      <c r="Y47" s="414"/>
      <c r="Z47" s="426"/>
      <c r="AA47" s="427"/>
      <c r="AB47" s="413"/>
      <c r="AC47" s="413"/>
      <c r="AD47" s="414"/>
      <c r="AE47" s="431"/>
      <c r="AF47" s="429"/>
      <c r="AH47" s="412"/>
      <c r="AI47" s="413"/>
      <c r="AJ47" s="414"/>
      <c r="AK47" s="426"/>
      <c r="AL47" s="427"/>
      <c r="AM47" s="413"/>
      <c r="AN47" s="413"/>
      <c r="AO47" s="414"/>
      <c r="AP47" s="431"/>
      <c r="AQ47" s="429"/>
    </row>
    <row r="48" spans="2:43" ht="13.5">
      <c r="B48" s="507"/>
      <c r="C48" s="508"/>
      <c r="D48" s="509"/>
      <c r="E48" s="162"/>
      <c r="F48" s="163"/>
      <c r="G48" s="164"/>
      <c r="H48" s="479"/>
      <c r="I48" s="413"/>
      <c r="J48" s="414"/>
      <c r="K48" s="430"/>
      <c r="L48" s="416"/>
      <c r="M48" s="413"/>
      <c r="N48" s="413"/>
      <c r="O48" s="414"/>
      <c r="P48" s="415"/>
      <c r="Q48" s="416"/>
      <c r="R48" s="413"/>
      <c r="S48" s="413"/>
      <c r="T48" s="414"/>
      <c r="U48" s="415"/>
      <c r="V48" s="416"/>
      <c r="W48" s="413"/>
      <c r="X48" s="413"/>
      <c r="Y48" s="414"/>
      <c r="Z48" s="415"/>
      <c r="AA48" s="416"/>
      <c r="AB48" s="413"/>
      <c r="AC48" s="413"/>
      <c r="AD48" s="414"/>
      <c r="AE48" s="430"/>
      <c r="AF48" s="418"/>
      <c r="AH48" s="412"/>
      <c r="AI48" s="413"/>
      <c r="AJ48" s="414"/>
      <c r="AK48" s="415"/>
      <c r="AL48" s="416"/>
      <c r="AM48" s="413"/>
      <c r="AN48" s="413"/>
      <c r="AO48" s="414"/>
      <c r="AP48" s="430"/>
      <c r="AQ48" s="418"/>
    </row>
    <row r="49" spans="2:43" ht="13.5">
      <c r="B49" s="507"/>
      <c r="C49" s="508"/>
      <c r="D49" s="509"/>
      <c r="E49" s="165"/>
      <c r="F49" s="166"/>
      <c r="G49" s="167"/>
      <c r="H49" s="479"/>
      <c r="I49" s="413"/>
      <c r="J49" s="414"/>
      <c r="K49" s="428"/>
      <c r="L49" s="427"/>
      <c r="M49" s="413"/>
      <c r="N49" s="413"/>
      <c r="O49" s="414"/>
      <c r="P49" s="475"/>
      <c r="Q49" s="427"/>
      <c r="R49" s="413"/>
      <c r="S49" s="413"/>
      <c r="T49" s="414"/>
      <c r="U49" s="475"/>
      <c r="V49" s="427"/>
      <c r="W49" s="413"/>
      <c r="X49" s="413"/>
      <c r="Y49" s="414"/>
      <c r="Z49" s="475"/>
      <c r="AA49" s="427"/>
      <c r="AB49" s="413"/>
      <c r="AC49" s="413"/>
      <c r="AD49" s="414"/>
      <c r="AE49" s="428"/>
      <c r="AF49" s="429"/>
      <c r="AH49" s="412"/>
      <c r="AI49" s="413"/>
      <c r="AJ49" s="414"/>
      <c r="AK49" s="426"/>
      <c r="AL49" s="427"/>
      <c r="AM49" s="413"/>
      <c r="AN49" s="413"/>
      <c r="AO49" s="414"/>
      <c r="AP49" s="428"/>
      <c r="AQ49" s="429"/>
    </row>
    <row r="50" spans="2:43" ht="13.5">
      <c r="B50" s="507"/>
      <c r="C50" s="508"/>
      <c r="D50" s="509"/>
      <c r="E50" s="472" t="s">
        <v>71</v>
      </c>
      <c r="F50" s="473"/>
      <c r="G50" s="474"/>
      <c r="H50" s="516">
        <f>$K$42+$K$44</f>
        <v>1300.1844072927965</v>
      </c>
      <c r="I50" s="410"/>
      <c r="J50" s="410"/>
      <c r="K50" s="410"/>
      <c r="L50" s="410"/>
      <c r="M50" s="410">
        <f>$P$42</f>
        <v>2783.565495943335</v>
      </c>
      <c r="N50" s="410"/>
      <c r="O50" s="410"/>
      <c r="P50" s="410"/>
      <c r="Q50" s="410"/>
      <c r="R50" s="410">
        <f>$U$42+$U$44</f>
        <v>356.57040443900615</v>
      </c>
      <c r="S50" s="410"/>
      <c r="T50" s="410"/>
      <c r="U50" s="410"/>
      <c r="V50" s="410"/>
      <c r="W50" s="410">
        <f>$Z$42+$Z$44</f>
        <v>107.24286313683388</v>
      </c>
      <c r="X50" s="410"/>
      <c r="Y50" s="410"/>
      <c r="Z50" s="410"/>
      <c r="AA50" s="410"/>
      <c r="AB50" s="410">
        <f>$AE$42+$AE$44</f>
        <v>241.50526036785368</v>
      </c>
      <c r="AC50" s="410"/>
      <c r="AD50" s="410"/>
      <c r="AE50" s="410"/>
      <c r="AF50" s="411"/>
      <c r="AH50" s="409">
        <f>$AK$42</f>
        <v>987.05</v>
      </c>
      <c r="AI50" s="410"/>
      <c r="AJ50" s="410"/>
      <c r="AK50" s="410"/>
      <c r="AL50" s="410"/>
      <c r="AM50" s="410">
        <f>$AP$42</f>
        <v>43.189352426524415</v>
      </c>
      <c r="AN50" s="410"/>
      <c r="AO50" s="410"/>
      <c r="AP50" s="410"/>
      <c r="AQ50" s="411"/>
    </row>
    <row r="51" spans="2:43" ht="43.5" customHeight="1">
      <c r="B51" s="507" t="s">
        <v>1</v>
      </c>
      <c r="C51" s="508"/>
      <c r="D51" s="509"/>
      <c r="E51" s="476" t="s">
        <v>52</v>
      </c>
      <c r="F51" s="477"/>
      <c r="G51" s="478"/>
      <c r="H51" s="518" t="s">
        <v>587</v>
      </c>
      <c r="I51" s="420"/>
      <c r="J51" s="421"/>
      <c r="K51" s="422">
        <v>1660</v>
      </c>
      <c r="L51" s="423"/>
      <c r="M51" s="424" t="s">
        <v>589</v>
      </c>
      <c r="N51" s="420"/>
      <c r="O51" s="421"/>
      <c r="P51" s="422">
        <v>90</v>
      </c>
      <c r="Q51" s="423"/>
      <c r="R51" s="424" t="s">
        <v>524</v>
      </c>
      <c r="S51" s="420"/>
      <c r="T51" s="421"/>
      <c r="U51" s="422">
        <v>243.6</v>
      </c>
      <c r="V51" s="423"/>
      <c r="W51" s="424" t="s">
        <v>531</v>
      </c>
      <c r="X51" s="420"/>
      <c r="Y51" s="421"/>
      <c r="Z51" s="422">
        <v>65</v>
      </c>
      <c r="AA51" s="423"/>
      <c r="AB51" s="424" t="s">
        <v>254</v>
      </c>
      <c r="AC51" s="420"/>
      <c r="AD51" s="421"/>
      <c r="AE51" s="422">
        <v>950</v>
      </c>
      <c r="AF51" s="432"/>
      <c r="AH51" s="419" t="s">
        <v>250</v>
      </c>
      <c r="AI51" s="420"/>
      <c r="AJ51" s="421"/>
      <c r="AK51" s="422">
        <v>65</v>
      </c>
      <c r="AL51" s="423"/>
      <c r="AM51" s="424" t="s">
        <v>253</v>
      </c>
      <c r="AN51" s="420"/>
      <c r="AO51" s="421"/>
      <c r="AP51" s="422">
        <v>950</v>
      </c>
      <c r="AQ51" s="425"/>
    </row>
    <row r="52" spans="2:43" ht="13.5">
      <c r="B52" s="507"/>
      <c r="C52" s="508"/>
      <c r="D52" s="509"/>
      <c r="E52" s="159"/>
      <c r="F52" s="160"/>
      <c r="G52" s="161"/>
      <c r="H52" s="479"/>
      <c r="I52" s="413"/>
      <c r="J52" s="414"/>
      <c r="K52" s="415"/>
      <c r="L52" s="415"/>
      <c r="M52" s="417"/>
      <c r="N52" s="413"/>
      <c r="O52" s="414"/>
      <c r="P52" s="415"/>
      <c r="Q52" s="416"/>
      <c r="R52" s="417"/>
      <c r="S52" s="413"/>
      <c r="T52" s="414"/>
      <c r="U52" s="415"/>
      <c r="V52" s="416"/>
      <c r="W52" s="417"/>
      <c r="X52" s="413"/>
      <c r="Y52" s="414"/>
      <c r="Z52" s="415"/>
      <c r="AA52" s="416"/>
      <c r="AB52" s="417"/>
      <c r="AC52" s="413"/>
      <c r="AD52" s="414"/>
      <c r="AE52" s="415"/>
      <c r="AF52" s="418"/>
      <c r="AH52" s="412"/>
      <c r="AI52" s="413"/>
      <c r="AJ52" s="414"/>
      <c r="AK52" s="415"/>
      <c r="AL52" s="416"/>
      <c r="AM52" s="417"/>
      <c r="AN52" s="413"/>
      <c r="AO52" s="414"/>
      <c r="AP52" s="415"/>
      <c r="AQ52" s="418"/>
    </row>
    <row r="53" spans="2:43" ht="13.5">
      <c r="B53" s="507"/>
      <c r="C53" s="508"/>
      <c r="D53" s="509"/>
      <c r="E53" s="165"/>
      <c r="F53" s="166"/>
      <c r="G53" s="167"/>
      <c r="H53" s="479"/>
      <c r="I53" s="413"/>
      <c r="J53" s="414"/>
      <c r="K53" s="415"/>
      <c r="L53" s="415"/>
      <c r="M53" s="417"/>
      <c r="N53" s="413"/>
      <c r="O53" s="414"/>
      <c r="P53" s="415"/>
      <c r="Q53" s="416"/>
      <c r="R53" s="417"/>
      <c r="S53" s="413"/>
      <c r="T53" s="414"/>
      <c r="U53" s="415"/>
      <c r="V53" s="416"/>
      <c r="W53" s="417"/>
      <c r="X53" s="413"/>
      <c r="Y53" s="414"/>
      <c r="Z53" s="415"/>
      <c r="AA53" s="416"/>
      <c r="AB53" s="417"/>
      <c r="AC53" s="413"/>
      <c r="AD53" s="414"/>
      <c r="AE53" s="415"/>
      <c r="AF53" s="418"/>
      <c r="AH53" s="412"/>
      <c r="AI53" s="413"/>
      <c r="AJ53" s="414"/>
      <c r="AK53" s="415"/>
      <c r="AL53" s="416"/>
      <c r="AM53" s="417"/>
      <c r="AN53" s="413"/>
      <c r="AO53" s="414"/>
      <c r="AP53" s="415"/>
      <c r="AQ53" s="418"/>
    </row>
    <row r="54" spans="2:43" ht="13.5">
      <c r="B54" s="507"/>
      <c r="C54" s="508"/>
      <c r="D54" s="509"/>
      <c r="E54" s="472" t="s">
        <v>71</v>
      </c>
      <c r="F54" s="473"/>
      <c r="G54" s="474"/>
      <c r="H54" s="516">
        <f>0.039*(K51*365)^0.596</f>
        <v>108.98721994757206</v>
      </c>
      <c r="I54" s="410"/>
      <c r="J54" s="410"/>
      <c r="K54" s="410"/>
      <c r="L54" s="410"/>
      <c r="M54" s="410">
        <f>(1.8697*P51+96.31)</f>
        <v>264.58299999999997</v>
      </c>
      <c r="N54" s="410"/>
      <c r="O54" s="410"/>
      <c r="P54" s="410"/>
      <c r="Q54" s="410"/>
      <c r="R54" s="410">
        <f>(29.647*U51+5996.4)/1000</f>
        <v>13.218409199999998</v>
      </c>
      <c r="S54" s="410"/>
      <c r="T54" s="410"/>
      <c r="U54" s="410"/>
      <c r="V54" s="410"/>
      <c r="W54" s="410">
        <f>(29.647*Z51+5996.4)/1000</f>
        <v>7.923455</v>
      </c>
      <c r="X54" s="410"/>
      <c r="Y54" s="410"/>
      <c r="Z54" s="410"/>
      <c r="AA54" s="410"/>
      <c r="AB54" s="410">
        <f>0.039*(AE51*365)^0.596</f>
        <v>78.14738013030755</v>
      </c>
      <c r="AC54" s="410"/>
      <c r="AD54" s="410"/>
      <c r="AE54" s="410"/>
      <c r="AF54" s="411"/>
      <c r="AH54" s="409">
        <f>0.0352*AK51+122.45</f>
        <v>124.738</v>
      </c>
      <c r="AI54" s="410"/>
      <c r="AJ54" s="410"/>
      <c r="AK54" s="410"/>
      <c r="AL54" s="410"/>
      <c r="AM54" s="410">
        <f>0.283*AP51^0.302</f>
        <v>2.2441865971390973</v>
      </c>
      <c r="AN54" s="410"/>
      <c r="AO54" s="410"/>
      <c r="AP54" s="410"/>
      <c r="AQ54" s="411"/>
    </row>
    <row r="55" spans="2:43" ht="13.5">
      <c r="B55" s="513" t="s">
        <v>11</v>
      </c>
      <c r="C55" s="514"/>
      <c r="D55" s="515"/>
      <c r="E55" s="510" t="s">
        <v>591</v>
      </c>
      <c r="F55" s="511"/>
      <c r="G55" s="512"/>
      <c r="H55" s="506"/>
      <c r="I55" s="398"/>
      <c r="J55" s="398"/>
      <c r="K55" s="398"/>
      <c r="L55" s="398"/>
      <c r="M55" s="398">
        <v>-30.4</v>
      </c>
      <c r="N55" s="398"/>
      <c r="O55" s="398"/>
      <c r="P55" s="398"/>
      <c r="Q55" s="398"/>
      <c r="R55" s="398"/>
      <c r="S55" s="398"/>
      <c r="T55" s="398"/>
      <c r="U55" s="398"/>
      <c r="V55" s="398"/>
      <c r="W55" s="398"/>
      <c r="X55" s="398"/>
      <c r="Y55" s="398"/>
      <c r="Z55" s="398"/>
      <c r="AA55" s="398"/>
      <c r="AB55" s="398"/>
      <c r="AC55" s="398"/>
      <c r="AD55" s="398"/>
      <c r="AE55" s="398"/>
      <c r="AF55" s="399"/>
      <c r="AH55" s="408"/>
      <c r="AI55" s="398"/>
      <c r="AJ55" s="398"/>
      <c r="AK55" s="398"/>
      <c r="AL55" s="398"/>
      <c r="AM55" s="398"/>
      <c r="AN55" s="398"/>
      <c r="AO55" s="398"/>
      <c r="AP55" s="398"/>
      <c r="AQ55" s="399"/>
    </row>
    <row r="56" spans="2:43" ht="13.5">
      <c r="B56" s="513"/>
      <c r="C56" s="514"/>
      <c r="D56" s="515"/>
      <c r="E56" s="510"/>
      <c r="F56" s="511"/>
      <c r="G56" s="512"/>
      <c r="H56" s="506"/>
      <c r="I56" s="398"/>
      <c r="J56" s="398"/>
      <c r="K56" s="398"/>
      <c r="L56" s="398"/>
      <c r="M56" s="398"/>
      <c r="N56" s="398"/>
      <c r="O56" s="398"/>
      <c r="P56" s="398"/>
      <c r="Q56" s="398"/>
      <c r="R56" s="398"/>
      <c r="S56" s="398"/>
      <c r="T56" s="398"/>
      <c r="U56" s="398"/>
      <c r="V56" s="398"/>
      <c r="W56" s="398"/>
      <c r="X56" s="398"/>
      <c r="Y56" s="398"/>
      <c r="Z56" s="398"/>
      <c r="AA56" s="398"/>
      <c r="AB56" s="398"/>
      <c r="AC56" s="398"/>
      <c r="AD56" s="398"/>
      <c r="AE56" s="398"/>
      <c r="AF56" s="399"/>
      <c r="AH56" s="408"/>
      <c r="AI56" s="398"/>
      <c r="AJ56" s="398"/>
      <c r="AK56" s="398"/>
      <c r="AL56" s="398"/>
      <c r="AM56" s="398"/>
      <c r="AN56" s="398"/>
      <c r="AO56" s="398"/>
      <c r="AP56" s="398"/>
      <c r="AQ56" s="399"/>
    </row>
    <row r="57" spans="2:43" ht="13.5">
      <c r="B57" s="513"/>
      <c r="C57" s="514"/>
      <c r="D57" s="515"/>
      <c r="E57" s="510"/>
      <c r="F57" s="511"/>
      <c r="G57" s="512"/>
      <c r="H57" s="506"/>
      <c r="I57" s="398"/>
      <c r="J57" s="398"/>
      <c r="K57" s="398"/>
      <c r="L57" s="398"/>
      <c r="M57" s="398"/>
      <c r="N57" s="398"/>
      <c r="O57" s="398"/>
      <c r="P57" s="398"/>
      <c r="Q57" s="398"/>
      <c r="R57" s="398"/>
      <c r="S57" s="398"/>
      <c r="T57" s="398"/>
      <c r="U57" s="398"/>
      <c r="V57" s="398"/>
      <c r="W57" s="398"/>
      <c r="X57" s="398"/>
      <c r="Y57" s="398"/>
      <c r="Z57" s="398"/>
      <c r="AA57" s="398"/>
      <c r="AB57" s="398"/>
      <c r="AC57" s="398"/>
      <c r="AD57" s="398"/>
      <c r="AE57" s="398"/>
      <c r="AF57" s="399"/>
      <c r="AH57" s="408"/>
      <c r="AI57" s="398"/>
      <c r="AJ57" s="398"/>
      <c r="AK57" s="398"/>
      <c r="AL57" s="398"/>
      <c r="AM57" s="398"/>
      <c r="AN57" s="398"/>
      <c r="AO57" s="398"/>
      <c r="AP57" s="398"/>
      <c r="AQ57" s="399"/>
    </row>
    <row r="58" spans="2:43" ht="39" customHeight="1" thickBot="1">
      <c r="B58" s="156"/>
      <c r="C58" s="157" t="s">
        <v>28</v>
      </c>
      <c r="D58" s="158"/>
      <c r="E58" s="168"/>
      <c r="F58" s="169"/>
      <c r="G58" s="170"/>
      <c r="H58" s="498" t="s">
        <v>245</v>
      </c>
      <c r="I58" s="400"/>
      <c r="J58" s="400"/>
      <c r="K58" s="400"/>
      <c r="L58" s="400"/>
      <c r="M58" s="400" t="s">
        <v>590</v>
      </c>
      <c r="N58" s="400"/>
      <c r="O58" s="400"/>
      <c r="P58" s="400"/>
      <c r="Q58" s="400"/>
      <c r="R58" s="400" t="s">
        <v>526</v>
      </c>
      <c r="S58" s="400"/>
      <c r="T58" s="400"/>
      <c r="U58" s="400"/>
      <c r="V58" s="400"/>
      <c r="W58" s="400" t="s">
        <v>526</v>
      </c>
      <c r="X58" s="400"/>
      <c r="Y58" s="400"/>
      <c r="Z58" s="400"/>
      <c r="AA58" s="400"/>
      <c r="AB58" s="400" t="s">
        <v>245</v>
      </c>
      <c r="AC58" s="400"/>
      <c r="AD58" s="400"/>
      <c r="AE58" s="400"/>
      <c r="AF58" s="401"/>
      <c r="AH58" s="404" t="s">
        <v>248</v>
      </c>
      <c r="AI58" s="400"/>
      <c r="AJ58" s="400"/>
      <c r="AK58" s="400"/>
      <c r="AL58" s="400"/>
      <c r="AM58" s="400" t="s">
        <v>251</v>
      </c>
      <c r="AN58" s="400"/>
      <c r="AO58" s="400"/>
      <c r="AP58" s="400"/>
      <c r="AQ58" s="401"/>
    </row>
    <row r="59" spans="2:43" ht="15" thickBot="1" thickTop="1">
      <c r="B59" s="502"/>
      <c r="C59" s="503"/>
      <c r="D59" s="504"/>
      <c r="E59" s="38"/>
      <c r="F59" s="4"/>
      <c r="G59" s="6"/>
      <c r="H59" s="505">
        <f>H50+H54+H55+H57</f>
        <v>1409.1716272403687</v>
      </c>
      <c r="I59" s="406"/>
      <c r="J59" s="406"/>
      <c r="K59" s="406"/>
      <c r="L59" s="406"/>
      <c r="M59" s="406">
        <f>M50+M54+M55+M57</f>
        <v>3017.748495943335</v>
      </c>
      <c r="N59" s="406"/>
      <c r="O59" s="406"/>
      <c r="P59" s="406"/>
      <c r="Q59" s="406"/>
      <c r="R59" s="406">
        <f>R50+R54+R55+R57</f>
        <v>369.78881363900615</v>
      </c>
      <c r="S59" s="406"/>
      <c r="T59" s="406"/>
      <c r="U59" s="406"/>
      <c r="V59" s="406"/>
      <c r="W59" s="406">
        <f>W50+W54+W55+W57</f>
        <v>115.16631813683388</v>
      </c>
      <c r="X59" s="406"/>
      <c r="Y59" s="406"/>
      <c r="Z59" s="406"/>
      <c r="AA59" s="406"/>
      <c r="AB59" s="406">
        <f>AB50+AB54</f>
        <v>319.65264049816125</v>
      </c>
      <c r="AC59" s="406"/>
      <c r="AD59" s="406"/>
      <c r="AE59" s="406"/>
      <c r="AF59" s="407"/>
      <c r="AH59" s="405">
        <f>AH50+AH54+AH55+AH57</f>
        <v>1111.788</v>
      </c>
      <c r="AI59" s="406"/>
      <c r="AJ59" s="406"/>
      <c r="AK59" s="406"/>
      <c r="AL59" s="406"/>
      <c r="AM59" s="406">
        <f>AM50+AM54</f>
        <v>45.43353902366351</v>
      </c>
      <c r="AN59" s="406"/>
      <c r="AO59" s="406"/>
      <c r="AP59" s="406"/>
      <c r="AQ59" s="407"/>
    </row>
    <row r="63" ht="12.75" customHeight="1">
      <c r="E63" s="15"/>
    </row>
  </sheetData>
  <sheetProtection/>
  <mergeCells count="611">
    <mergeCell ref="Z11:AA11"/>
    <mergeCell ref="AE11:AF11"/>
    <mergeCell ref="AK10:AL10"/>
    <mergeCell ref="AK12:AL12"/>
    <mergeCell ref="AK14:AL14"/>
    <mergeCell ref="AP10:AQ10"/>
    <mergeCell ref="AP12:AQ12"/>
    <mergeCell ref="AP14:AQ14"/>
    <mergeCell ref="AK11:AL11"/>
    <mergeCell ref="AP11:AQ11"/>
    <mergeCell ref="AM10:AO10"/>
    <mergeCell ref="AM11:AO11"/>
    <mergeCell ref="AM12:AO12"/>
    <mergeCell ref="AM14:AO14"/>
    <mergeCell ref="Z10:AA10"/>
    <mergeCell ref="Z12:AA12"/>
    <mergeCell ref="Z14:AA14"/>
    <mergeCell ref="AE10:AF10"/>
    <mergeCell ref="AE12:AF12"/>
    <mergeCell ref="AE14:AF14"/>
    <mergeCell ref="AB14:AD14"/>
    <mergeCell ref="AB12:AD12"/>
    <mergeCell ref="AB11:AD11"/>
    <mergeCell ref="AB10:AD10"/>
    <mergeCell ref="AH10:AJ10"/>
    <mergeCell ref="AH11:AJ11"/>
    <mergeCell ref="AH12:AJ12"/>
    <mergeCell ref="AH14:AJ14"/>
    <mergeCell ref="U10:V10"/>
    <mergeCell ref="U11:V11"/>
    <mergeCell ref="U12:V12"/>
    <mergeCell ref="U14:V14"/>
    <mergeCell ref="W10:Y10"/>
    <mergeCell ref="W11:Y11"/>
    <mergeCell ref="W12:Y12"/>
    <mergeCell ref="W14:Y14"/>
    <mergeCell ref="M14:O14"/>
    <mergeCell ref="P14:Q14"/>
    <mergeCell ref="R10:T10"/>
    <mergeCell ref="R11:T11"/>
    <mergeCell ref="R12:T12"/>
    <mergeCell ref="R14:T14"/>
    <mergeCell ref="M10:O10"/>
    <mergeCell ref="P10:Q10"/>
    <mergeCell ref="P11:Q11"/>
    <mergeCell ref="P12:Q12"/>
    <mergeCell ref="M11:O11"/>
    <mergeCell ref="M12:O12"/>
    <mergeCell ref="AB46:AD46"/>
    <mergeCell ref="AE46:AF46"/>
    <mergeCell ref="AH46:AJ46"/>
    <mergeCell ref="AK46:AL46"/>
    <mergeCell ref="W46:Y46"/>
    <mergeCell ref="Z46:AA46"/>
    <mergeCell ref="W45:Y45"/>
    <mergeCell ref="Z45:AA45"/>
    <mergeCell ref="AM46:AO46"/>
    <mergeCell ref="AP46:AQ46"/>
    <mergeCell ref="AM45:AO45"/>
    <mergeCell ref="AP45:AQ45"/>
    <mergeCell ref="H46:J46"/>
    <mergeCell ref="K46:L46"/>
    <mergeCell ref="M46:O46"/>
    <mergeCell ref="P46:Q46"/>
    <mergeCell ref="R46:T46"/>
    <mergeCell ref="U46:V46"/>
    <mergeCell ref="H45:J45"/>
    <mergeCell ref="K45:L45"/>
    <mergeCell ref="M45:O45"/>
    <mergeCell ref="P45:Q45"/>
    <mergeCell ref="R45:T45"/>
    <mergeCell ref="U45:V45"/>
    <mergeCell ref="AM44:AO44"/>
    <mergeCell ref="AP44:AQ44"/>
    <mergeCell ref="AB45:AD45"/>
    <mergeCell ref="AE45:AF45"/>
    <mergeCell ref="AH45:AJ45"/>
    <mergeCell ref="AK45:AL45"/>
    <mergeCell ref="W44:Y44"/>
    <mergeCell ref="Z44:AA44"/>
    <mergeCell ref="AB44:AD44"/>
    <mergeCell ref="AE44:AF44"/>
    <mergeCell ref="AH44:AJ44"/>
    <mergeCell ref="AK44:AL44"/>
    <mergeCell ref="H44:J44"/>
    <mergeCell ref="K44:L44"/>
    <mergeCell ref="M44:O44"/>
    <mergeCell ref="P44:Q44"/>
    <mergeCell ref="R44:T44"/>
    <mergeCell ref="U44:V44"/>
    <mergeCell ref="W43:Y43"/>
    <mergeCell ref="Z43:AA43"/>
    <mergeCell ref="AB43:AD43"/>
    <mergeCell ref="AE43:AF43"/>
    <mergeCell ref="AH43:AJ43"/>
    <mergeCell ref="AK43:AL43"/>
    <mergeCell ref="H43:J43"/>
    <mergeCell ref="K43:L43"/>
    <mergeCell ref="M43:O43"/>
    <mergeCell ref="P43:Q43"/>
    <mergeCell ref="R43:T43"/>
    <mergeCell ref="U43:V43"/>
    <mergeCell ref="H12:J12"/>
    <mergeCell ref="H14:J14"/>
    <mergeCell ref="K10:L10"/>
    <mergeCell ref="K11:L11"/>
    <mergeCell ref="K12:L12"/>
    <mergeCell ref="K14:L14"/>
    <mergeCell ref="AH24:AJ24"/>
    <mergeCell ref="AH27:AJ27"/>
    <mergeCell ref="AK27:AL27"/>
    <mergeCell ref="AM24:AO24"/>
    <mergeCell ref="AM27:AO27"/>
    <mergeCell ref="U27:V27"/>
    <mergeCell ref="W27:Y27"/>
    <mergeCell ref="Z27:AA27"/>
    <mergeCell ref="AB27:AD27"/>
    <mergeCell ref="AE27:AF27"/>
    <mergeCell ref="M24:O24"/>
    <mergeCell ref="P24:Q24"/>
    <mergeCell ref="R24:T24"/>
    <mergeCell ref="U24:V24"/>
    <mergeCell ref="W24:Y24"/>
    <mergeCell ref="H24:J24"/>
    <mergeCell ref="H27:J27"/>
    <mergeCell ref="K27:L27"/>
    <mergeCell ref="M27:O27"/>
    <mergeCell ref="P27:Q27"/>
    <mergeCell ref="R27:T27"/>
    <mergeCell ref="U26:V26"/>
    <mergeCell ref="Z26:AA26"/>
    <mergeCell ref="AE26:AF26"/>
    <mergeCell ref="AK26:AL26"/>
    <mergeCell ref="AP26:AQ26"/>
    <mergeCell ref="K24:L24"/>
    <mergeCell ref="Z24:AA24"/>
    <mergeCell ref="AB24:AD24"/>
    <mergeCell ref="AE24:AF24"/>
    <mergeCell ref="AK24:AL24"/>
    <mergeCell ref="U25:V25"/>
    <mergeCell ref="AP23:AQ23"/>
    <mergeCell ref="H26:J26"/>
    <mergeCell ref="M26:O26"/>
    <mergeCell ref="R26:T26"/>
    <mergeCell ref="W26:Y26"/>
    <mergeCell ref="AB26:AD26"/>
    <mergeCell ref="AH26:AJ26"/>
    <mergeCell ref="AM26:AO26"/>
    <mergeCell ref="K26:L26"/>
    <mergeCell ref="P26:Q26"/>
    <mergeCell ref="R23:T23"/>
    <mergeCell ref="W23:Y23"/>
    <mergeCell ref="AB23:AD23"/>
    <mergeCell ref="AH23:AJ23"/>
    <mergeCell ref="K23:L23"/>
    <mergeCell ref="P23:Q23"/>
    <mergeCell ref="U23:V23"/>
    <mergeCell ref="Z23:AA23"/>
    <mergeCell ref="AE23:AF23"/>
    <mergeCell ref="AB40:AF40"/>
    <mergeCell ref="W8:Y8"/>
    <mergeCell ref="W18:Y18"/>
    <mergeCell ref="Z8:AA8"/>
    <mergeCell ref="Z18:AA18"/>
    <mergeCell ref="AB8:AD8"/>
    <mergeCell ref="W39:AA39"/>
    <mergeCell ref="AB39:AF39"/>
    <mergeCell ref="AB28:AF28"/>
    <mergeCell ref="AB33:AF33"/>
    <mergeCell ref="R8:T8"/>
    <mergeCell ref="R18:T18"/>
    <mergeCell ref="U8:V8"/>
    <mergeCell ref="U18:V18"/>
    <mergeCell ref="R39:V39"/>
    <mergeCell ref="W21:AA21"/>
    <mergeCell ref="W28:AA28"/>
    <mergeCell ref="W33:AA33"/>
    <mergeCell ref="W37:AA37"/>
    <mergeCell ref="R25:T25"/>
    <mergeCell ref="B5:D5"/>
    <mergeCell ref="E8:G8"/>
    <mergeCell ref="E17:G17"/>
    <mergeCell ref="B22:D28"/>
    <mergeCell ref="P18:Q18"/>
    <mergeCell ref="M18:O18"/>
    <mergeCell ref="E21:G21"/>
    <mergeCell ref="B6:D6"/>
    <mergeCell ref="E6:G6"/>
    <mergeCell ref="B7:D7"/>
    <mergeCell ref="B4:D4"/>
    <mergeCell ref="H4:L4"/>
    <mergeCell ref="M4:Q4"/>
    <mergeCell ref="R4:V4"/>
    <mergeCell ref="E5:G5"/>
    <mergeCell ref="R21:V21"/>
    <mergeCell ref="M7:Q7"/>
    <mergeCell ref="R7:V7"/>
    <mergeCell ref="P8:Q8"/>
    <mergeCell ref="M8:O8"/>
    <mergeCell ref="W4:AA4"/>
    <mergeCell ref="AB4:AF4"/>
    <mergeCell ref="AB21:AF21"/>
    <mergeCell ref="AB6:AF6"/>
    <mergeCell ref="AB18:AD18"/>
    <mergeCell ref="AB9:AD9"/>
    <mergeCell ref="AE18:AF18"/>
    <mergeCell ref="AE8:AF8"/>
    <mergeCell ref="AB17:AF17"/>
    <mergeCell ref="W16:Y16"/>
    <mergeCell ref="B8:D17"/>
    <mergeCell ref="K18:L18"/>
    <mergeCell ref="H17:L17"/>
    <mergeCell ref="H18:J18"/>
    <mergeCell ref="B18:D21"/>
    <mergeCell ref="H7:L7"/>
    <mergeCell ref="K9:L9"/>
    <mergeCell ref="H19:J19"/>
    <mergeCell ref="H13:J13"/>
    <mergeCell ref="H15:J15"/>
    <mergeCell ref="M17:Q17"/>
    <mergeCell ref="M21:Q21"/>
    <mergeCell ref="E18:G18"/>
    <mergeCell ref="H9:J9"/>
    <mergeCell ref="W7:AA7"/>
    <mergeCell ref="K8:L8"/>
    <mergeCell ref="H8:J8"/>
    <mergeCell ref="H21:L21"/>
    <mergeCell ref="R17:V17"/>
    <mergeCell ref="W17:AA17"/>
    <mergeCell ref="E28:G28"/>
    <mergeCell ref="H28:L28"/>
    <mergeCell ref="M28:Q28"/>
    <mergeCell ref="R28:V28"/>
    <mergeCell ref="B29:D31"/>
    <mergeCell ref="E29:G29"/>
    <mergeCell ref="H29:L29"/>
    <mergeCell ref="M29:Q29"/>
    <mergeCell ref="E31:G31"/>
    <mergeCell ref="E30:G30"/>
    <mergeCell ref="H30:L30"/>
    <mergeCell ref="M30:Q30"/>
    <mergeCell ref="R30:V30"/>
    <mergeCell ref="W30:AA30"/>
    <mergeCell ref="AB30:AF30"/>
    <mergeCell ref="W32:AA32"/>
    <mergeCell ref="H31:L31"/>
    <mergeCell ref="M31:Q31"/>
    <mergeCell ref="AB32:AF32"/>
    <mergeCell ref="AB29:AF29"/>
    <mergeCell ref="R29:V29"/>
    <mergeCell ref="R31:V31"/>
    <mergeCell ref="W29:AA29"/>
    <mergeCell ref="W31:AA31"/>
    <mergeCell ref="AB31:AF31"/>
    <mergeCell ref="B33:D33"/>
    <mergeCell ref="H33:L33"/>
    <mergeCell ref="M33:Q33"/>
    <mergeCell ref="R33:V33"/>
    <mergeCell ref="H32:L32"/>
    <mergeCell ref="M32:Q32"/>
    <mergeCell ref="R32:V32"/>
    <mergeCell ref="AB41:AD41"/>
    <mergeCell ref="W41:Y41"/>
    <mergeCell ref="B41:D50"/>
    <mergeCell ref="Z41:AA41"/>
    <mergeCell ref="H41:J41"/>
    <mergeCell ref="K41:L41"/>
    <mergeCell ref="W50:AA50"/>
    <mergeCell ref="M41:O41"/>
    <mergeCell ref="P41:Q41"/>
    <mergeCell ref="R41:T41"/>
    <mergeCell ref="B38:D38"/>
    <mergeCell ref="E38:G38"/>
    <mergeCell ref="M40:Q40"/>
    <mergeCell ref="R40:V40"/>
    <mergeCell ref="H39:L39"/>
    <mergeCell ref="H40:L40"/>
    <mergeCell ref="M39:Q39"/>
    <mergeCell ref="AE41:AF41"/>
    <mergeCell ref="AB51:AD51"/>
    <mergeCell ref="AE51:AF51"/>
    <mergeCell ref="AB50:AF50"/>
    <mergeCell ref="AB37:AF37"/>
    <mergeCell ref="B39:D39"/>
    <mergeCell ref="E39:G39"/>
    <mergeCell ref="B40:D40"/>
    <mergeCell ref="W40:AA40"/>
    <mergeCell ref="B37:D37"/>
    <mergeCell ref="H50:L50"/>
    <mergeCell ref="M50:Q50"/>
    <mergeCell ref="R50:V50"/>
    <mergeCell ref="U51:V51"/>
    <mergeCell ref="W51:Y51"/>
    <mergeCell ref="Z51:AA51"/>
    <mergeCell ref="E51:G51"/>
    <mergeCell ref="H52:J52"/>
    <mergeCell ref="K52:L52"/>
    <mergeCell ref="R52:T52"/>
    <mergeCell ref="H37:L37"/>
    <mergeCell ref="M37:Q37"/>
    <mergeCell ref="R37:V37"/>
    <mergeCell ref="U41:V41"/>
    <mergeCell ref="H51:J51"/>
    <mergeCell ref="K51:L51"/>
    <mergeCell ref="H54:L54"/>
    <mergeCell ref="Z52:AA52"/>
    <mergeCell ref="W53:Y53"/>
    <mergeCell ref="R51:T51"/>
    <mergeCell ref="M51:O51"/>
    <mergeCell ref="P51:Q51"/>
    <mergeCell ref="M54:Q54"/>
    <mergeCell ref="R54:V54"/>
    <mergeCell ref="W54:AA54"/>
    <mergeCell ref="H53:J53"/>
    <mergeCell ref="AB54:AF54"/>
    <mergeCell ref="B55:D57"/>
    <mergeCell ref="E55:G55"/>
    <mergeCell ref="H55:L55"/>
    <mergeCell ref="M55:Q55"/>
    <mergeCell ref="R55:V55"/>
    <mergeCell ref="W55:AA55"/>
    <mergeCell ref="AB55:AF55"/>
    <mergeCell ref="E56:G56"/>
    <mergeCell ref="M56:Q56"/>
    <mergeCell ref="AB7:AF7"/>
    <mergeCell ref="AB56:AF56"/>
    <mergeCell ref="M57:Q57"/>
    <mergeCell ref="R57:V57"/>
    <mergeCell ref="W57:AA57"/>
    <mergeCell ref="E57:G57"/>
    <mergeCell ref="H57:L57"/>
    <mergeCell ref="AB57:AF57"/>
    <mergeCell ref="R56:V56"/>
    <mergeCell ref="W56:AA56"/>
    <mergeCell ref="H6:L6"/>
    <mergeCell ref="M6:Q6"/>
    <mergeCell ref="R6:V6"/>
    <mergeCell ref="W6:AA6"/>
    <mergeCell ref="B59:D59"/>
    <mergeCell ref="H59:L59"/>
    <mergeCell ref="M59:Q59"/>
    <mergeCell ref="R59:V59"/>
    <mergeCell ref="H56:L56"/>
    <mergeCell ref="B51:D54"/>
    <mergeCell ref="AB59:AF59"/>
    <mergeCell ref="H58:L58"/>
    <mergeCell ref="M58:Q58"/>
    <mergeCell ref="R58:V58"/>
    <mergeCell ref="W58:AA58"/>
    <mergeCell ref="W59:AA59"/>
    <mergeCell ref="AB58:AF58"/>
    <mergeCell ref="K22:L22"/>
    <mergeCell ref="H22:J22"/>
    <mergeCell ref="M22:O22"/>
    <mergeCell ref="P22:Q22"/>
    <mergeCell ref="K25:L25"/>
    <mergeCell ref="H25:J25"/>
    <mergeCell ref="M25:O25"/>
    <mergeCell ref="P25:Q25"/>
    <mergeCell ref="H23:J23"/>
    <mergeCell ref="M23:O23"/>
    <mergeCell ref="E22:G24"/>
    <mergeCell ref="E25:G27"/>
    <mergeCell ref="R22:T22"/>
    <mergeCell ref="U22:V22"/>
    <mergeCell ref="AP24:AQ24"/>
    <mergeCell ref="AP27:AQ27"/>
    <mergeCell ref="AB22:AD22"/>
    <mergeCell ref="AB25:AD25"/>
    <mergeCell ref="AE22:AF22"/>
    <mergeCell ref="AE25:AF25"/>
    <mergeCell ref="W22:Y22"/>
    <mergeCell ref="Z22:AA22"/>
    <mergeCell ref="W25:Y25"/>
    <mergeCell ref="Z25:AA25"/>
    <mergeCell ref="M9:O9"/>
    <mergeCell ref="M13:O13"/>
    <mergeCell ref="M15:O15"/>
    <mergeCell ref="M16:O16"/>
    <mergeCell ref="R15:T15"/>
    <mergeCell ref="U15:V15"/>
    <mergeCell ref="H16:J16"/>
    <mergeCell ref="K13:L13"/>
    <mergeCell ref="K16:L16"/>
    <mergeCell ref="K15:L15"/>
    <mergeCell ref="P9:Q9"/>
    <mergeCell ref="P13:Q13"/>
    <mergeCell ref="P15:Q15"/>
    <mergeCell ref="P16:Q16"/>
    <mergeCell ref="H10:J10"/>
    <mergeCell ref="H11:J11"/>
    <mergeCell ref="Z9:AA9"/>
    <mergeCell ref="W13:Y13"/>
    <mergeCell ref="Z13:AA13"/>
    <mergeCell ref="AB16:AD16"/>
    <mergeCell ref="R9:T9"/>
    <mergeCell ref="U9:V9"/>
    <mergeCell ref="R13:T13"/>
    <mergeCell ref="U13:V13"/>
    <mergeCell ref="W15:Y15"/>
    <mergeCell ref="Z15:AA15"/>
    <mergeCell ref="AE16:AF16"/>
    <mergeCell ref="R16:T16"/>
    <mergeCell ref="U16:V16"/>
    <mergeCell ref="AE9:AF9"/>
    <mergeCell ref="AB13:AD13"/>
    <mergeCell ref="AE13:AF13"/>
    <mergeCell ref="AB15:AD15"/>
    <mergeCell ref="AE15:AF15"/>
    <mergeCell ref="Z16:AA16"/>
    <mergeCell ref="W9:Y9"/>
    <mergeCell ref="H47:J47"/>
    <mergeCell ref="H48:J48"/>
    <mergeCell ref="H49:J49"/>
    <mergeCell ref="R19:T19"/>
    <mergeCell ref="R20:T20"/>
    <mergeCell ref="K19:L19"/>
    <mergeCell ref="K20:L20"/>
    <mergeCell ref="M19:O19"/>
    <mergeCell ref="P19:Q19"/>
    <mergeCell ref="M20:O20"/>
    <mergeCell ref="E41:G41"/>
    <mergeCell ref="H42:J42"/>
    <mergeCell ref="W19:Y19"/>
    <mergeCell ref="Z19:AA19"/>
    <mergeCell ref="W20:Y20"/>
    <mergeCell ref="Z20:AA20"/>
    <mergeCell ref="U19:V19"/>
    <mergeCell ref="U20:V20"/>
    <mergeCell ref="P20:Q20"/>
    <mergeCell ref="H20:J20"/>
    <mergeCell ref="AB19:AD19"/>
    <mergeCell ref="AE19:AF19"/>
    <mergeCell ref="AB20:AD20"/>
    <mergeCell ref="AE20:AF20"/>
    <mergeCell ref="M42:O42"/>
    <mergeCell ref="P42:Q42"/>
    <mergeCell ref="R42:T42"/>
    <mergeCell ref="U42:V42"/>
    <mergeCell ref="W42:Y42"/>
    <mergeCell ref="Z42:AA42"/>
    <mergeCell ref="M47:O47"/>
    <mergeCell ref="P47:Q47"/>
    <mergeCell ref="K42:L42"/>
    <mergeCell ref="K47:L47"/>
    <mergeCell ref="K48:L48"/>
    <mergeCell ref="K49:L49"/>
    <mergeCell ref="M48:O48"/>
    <mergeCell ref="P48:Q48"/>
    <mergeCell ref="R47:T47"/>
    <mergeCell ref="U47:V47"/>
    <mergeCell ref="W48:Y48"/>
    <mergeCell ref="Z48:AA48"/>
    <mergeCell ref="M49:O49"/>
    <mergeCell ref="P49:Q49"/>
    <mergeCell ref="R48:T48"/>
    <mergeCell ref="U48:V48"/>
    <mergeCell ref="R49:T49"/>
    <mergeCell ref="U49:V49"/>
    <mergeCell ref="W47:Y47"/>
    <mergeCell ref="Z47:AA47"/>
    <mergeCell ref="W49:Y49"/>
    <mergeCell ref="Z49:AA49"/>
    <mergeCell ref="AB42:AD42"/>
    <mergeCell ref="AE42:AF42"/>
    <mergeCell ref="AB47:AD47"/>
    <mergeCell ref="AE47:AF47"/>
    <mergeCell ref="AB48:AD48"/>
    <mergeCell ref="AE48:AF48"/>
    <mergeCell ref="AB49:AD49"/>
    <mergeCell ref="AE49:AF49"/>
    <mergeCell ref="U53:V53"/>
    <mergeCell ref="W52:Y52"/>
    <mergeCell ref="Z53:AA53"/>
    <mergeCell ref="K53:L53"/>
    <mergeCell ref="M52:O52"/>
    <mergeCell ref="P52:Q52"/>
    <mergeCell ref="M53:O53"/>
    <mergeCell ref="P53:Q53"/>
    <mergeCell ref="AH9:AJ9"/>
    <mergeCell ref="AK9:AL9"/>
    <mergeCell ref="E50:G50"/>
    <mergeCell ref="E54:G54"/>
    <mergeCell ref="AB52:AD52"/>
    <mergeCell ref="AE52:AF52"/>
    <mergeCell ref="AB53:AD53"/>
    <mergeCell ref="AE53:AF53"/>
    <mergeCell ref="U52:V52"/>
    <mergeCell ref="R53:T53"/>
    <mergeCell ref="AH4:AL4"/>
    <mergeCell ref="AH6:AL6"/>
    <mergeCell ref="AH7:AL7"/>
    <mergeCell ref="AH8:AJ8"/>
    <mergeCell ref="AK8:AL8"/>
    <mergeCell ref="AK20:AL20"/>
    <mergeCell ref="AH13:AJ13"/>
    <mergeCell ref="AK13:AL13"/>
    <mergeCell ref="AH15:AJ15"/>
    <mergeCell ref="AK15:AL15"/>
    <mergeCell ref="AH16:AJ16"/>
    <mergeCell ref="AK16:AL16"/>
    <mergeCell ref="AH29:AL29"/>
    <mergeCell ref="AH30:AL30"/>
    <mergeCell ref="AH21:AL21"/>
    <mergeCell ref="AH22:AJ22"/>
    <mergeCell ref="AK22:AL22"/>
    <mergeCell ref="AH25:AJ25"/>
    <mergeCell ref="AK25:AL25"/>
    <mergeCell ref="AK23:AL23"/>
    <mergeCell ref="AM13:AO13"/>
    <mergeCell ref="AP13:AQ13"/>
    <mergeCell ref="AH28:AL28"/>
    <mergeCell ref="AH17:AL17"/>
    <mergeCell ref="AH18:AJ18"/>
    <mergeCell ref="AK18:AL18"/>
    <mergeCell ref="AH19:AJ19"/>
    <mergeCell ref="AK19:AL19"/>
    <mergeCell ref="AH20:AJ20"/>
    <mergeCell ref="AM17:AQ17"/>
    <mergeCell ref="AM18:AO18"/>
    <mergeCell ref="AP18:AQ18"/>
    <mergeCell ref="AM4:AQ4"/>
    <mergeCell ref="AM6:AQ6"/>
    <mergeCell ref="AM7:AQ7"/>
    <mergeCell ref="AM8:AO8"/>
    <mergeCell ref="AP8:AQ8"/>
    <mergeCell ref="AM9:AO9"/>
    <mergeCell ref="AP9:AQ9"/>
    <mergeCell ref="AM15:AO15"/>
    <mergeCell ref="AP15:AQ15"/>
    <mergeCell ref="AM16:AO16"/>
    <mergeCell ref="AP16:AQ16"/>
    <mergeCell ref="AM28:AQ28"/>
    <mergeCell ref="AM29:AQ29"/>
    <mergeCell ref="AM19:AO19"/>
    <mergeCell ref="AP19:AQ19"/>
    <mergeCell ref="AM20:AO20"/>
    <mergeCell ref="AP20:AQ20"/>
    <mergeCell ref="AM21:AQ21"/>
    <mergeCell ref="AM22:AO22"/>
    <mergeCell ref="AP22:AQ22"/>
    <mergeCell ref="AM25:AO25"/>
    <mergeCell ref="AP25:AQ25"/>
    <mergeCell ref="AM23:AO23"/>
    <mergeCell ref="AH37:AL37"/>
    <mergeCell ref="AM37:AQ37"/>
    <mergeCell ref="AH33:AL33"/>
    <mergeCell ref="AH31:AL31"/>
    <mergeCell ref="AH32:AL32"/>
    <mergeCell ref="AH41:AJ41"/>
    <mergeCell ref="AK41:AL41"/>
    <mergeCell ref="AM41:AO41"/>
    <mergeCell ref="AP41:AQ41"/>
    <mergeCell ref="AH39:AL39"/>
    <mergeCell ref="AM39:AQ39"/>
    <mergeCell ref="AH40:AL40"/>
    <mergeCell ref="AM40:AQ40"/>
    <mergeCell ref="AH47:AJ47"/>
    <mergeCell ref="AK47:AL47"/>
    <mergeCell ref="AM47:AO47"/>
    <mergeCell ref="AP47:AQ47"/>
    <mergeCell ref="AH42:AJ42"/>
    <mergeCell ref="AK42:AL42"/>
    <mergeCell ref="AM42:AO42"/>
    <mergeCell ref="AP42:AQ42"/>
    <mergeCell ref="AM43:AO43"/>
    <mergeCell ref="AP43:AQ43"/>
    <mergeCell ref="AH49:AJ49"/>
    <mergeCell ref="AK49:AL49"/>
    <mergeCell ref="AM49:AO49"/>
    <mergeCell ref="AP49:AQ49"/>
    <mergeCell ref="AH48:AJ48"/>
    <mergeCell ref="AK48:AL48"/>
    <mergeCell ref="AM48:AO48"/>
    <mergeCell ref="AP48:AQ48"/>
    <mergeCell ref="AH50:AL50"/>
    <mergeCell ref="AM50:AQ50"/>
    <mergeCell ref="AH51:AJ51"/>
    <mergeCell ref="AK51:AL51"/>
    <mergeCell ref="AM51:AO51"/>
    <mergeCell ref="AP51:AQ51"/>
    <mergeCell ref="AH52:AJ52"/>
    <mergeCell ref="AK52:AL52"/>
    <mergeCell ref="AM52:AO52"/>
    <mergeCell ref="AP52:AQ52"/>
    <mergeCell ref="AH53:AJ53"/>
    <mergeCell ref="AK53:AL53"/>
    <mergeCell ref="AM53:AO53"/>
    <mergeCell ref="AP53:AQ53"/>
    <mergeCell ref="AH54:AL54"/>
    <mergeCell ref="AM54:AQ54"/>
    <mergeCell ref="AH55:AL55"/>
    <mergeCell ref="AM55:AQ55"/>
    <mergeCell ref="AH57:AL57"/>
    <mergeCell ref="AM57:AQ57"/>
    <mergeCell ref="AH58:AL58"/>
    <mergeCell ref="AM58:AQ58"/>
    <mergeCell ref="AH59:AL59"/>
    <mergeCell ref="AM59:AQ59"/>
    <mergeCell ref="AH56:AL56"/>
    <mergeCell ref="AM56:AQ56"/>
    <mergeCell ref="H3:AF3"/>
    <mergeCell ref="AH3:AL3"/>
    <mergeCell ref="AM3:AQ3"/>
    <mergeCell ref="H36:AF36"/>
    <mergeCell ref="AH36:AL36"/>
    <mergeCell ref="AM36:AQ36"/>
    <mergeCell ref="AM30:AQ30"/>
    <mergeCell ref="AM31:AQ31"/>
    <mergeCell ref="AM32:AQ32"/>
    <mergeCell ref="AM33:AQ33"/>
  </mergeCells>
  <dataValidations count="11">
    <dataValidation type="whole" showInputMessage="1" showErrorMessage="1" promptTitle="入力可能な範囲が制限されています" prompt="11から499までの値を設定してください" errorTitle="再試行でもう一度入力できます" error="入力できるのは11から499までの値です" imeMode="halfAlpha" sqref="H65 H67">
      <formula1>11</formula1>
      <formula2>499</formula2>
    </dataValidation>
    <dataValidation allowBlank="1" sqref="H5:AF5 K19:K32 AE52:AE57 P9:P17 K52:K57 P52:P57 U52:U57 Z52:Z57 AF28:AF32 AK9:AK12 M23:M24 AL28:AL32 M26:M27 AA28:AD32 AH5:AQ5 AP52:AP57 AK52:AK57 AQ41:AQ57 AI28:AJ32 AN28:AO32 AF25 AB26:AB27 S15:T22 AH8:AH32 H8:H32 N15:O22 R26:R27 W14 AA17:AA22 Z9:Z17 AQ13 I25:J25 AQ28:AQ32 I28:J32 L28:O32 Q28:T32 V28:Y32 AB23:AB24 AL25 AN25:AO25 AQ25 AI25:AJ25 AK19:AK32 W22:W24 X22:Y22 P19:P32 L25:O25 U19:U32 Q25:T25 Z19:Z32 AA25:AD25 AE19:AE32 AP19:AP32 I8:J9 I16:J22 K9:K16 AP42:AP50 H41:J57 K42:K50 L41:O57 P42:P50 Q41:T57 U42:U50 V41:Y57 Z42:Z50 AA41:AD57 AF41:AF57 AE42:AE50 AH41:AJ57 AK42:AK50 AL41:AO57 L8:M22 N8:O9 Q15:Q22 Q8:Q9 N13:O13 Q13 S8:T9 W26:W27 S13:T13 V11:W11 U9:U17 V8:Y9 W10 W12 V13:Y13 R8:R24 AM8:AM32 AB14 AB10:AB12 AI8:AJ9 AI15:AJ22 AI13:AK13 AN8:AO9 AN15:AO22 AN13:AO13 AA8:AD9 AA13:AD13 AE9:AE17 AB15:AD22"/>
    <dataValidation allowBlank="1" sqref="AA15 AF8:AF9 AA11 AF17:AF22 AF13 AF15 AL8:AL9 AP9:AP17 AL17:AL22 AQ15 AQ8:AQ9 AK14:AK17 AQ17:AQ22 V15:V22 W15:Y21 V25:Y25"/>
    <dataValidation type="whole" showInputMessage="1" showErrorMessage="1" promptTitle="入力可能な範囲が制限されています" prompt="2から100までの値を設定してください" errorTitle="再試行でもう一度入力できます" error="入力できるのは2から100までの値です" imeMode="halfAlpha" sqref="AE7 AK7 AP7">
      <formula1>2</formula1>
      <formula2>100</formula2>
    </dataValidation>
    <dataValidation showInputMessage="1" showErrorMessage="1" errorTitle="再試行でもう一度入力できます" error="入力できるのは11から499までの値です" imeMode="halfAlpha" sqref="H7:L7"/>
    <dataValidation type="whole" showInputMessage="1" showErrorMessage="1" errorTitle="再試行でもう一度入力できます" error="入力できるのは1001から49999までの値です" imeMode="halfAlpha" sqref="AK41">
      <formula1>1001</formula1>
      <formula2>49999</formula2>
    </dataValidation>
    <dataValidation type="whole" showInputMessage="1" showErrorMessage="1" errorTitle="再試行でもう一度入力できます" error="入力できるのは1001から49999までの値です" imeMode="halfAlpha" sqref="AK51">
      <formula1>1001</formula1>
      <formula2>49999</formula2>
    </dataValidation>
    <dataValidation type="whole" showInputMessage="1" showErrorMessage="1" errorTitle="再試行でもう一度入力できます" error="入力できるのは11から499までの値です" imeMode="halfAlpha" sqref="AK8">
      <formula1>11</formula1>
      <formula2>499</formula2>
    </dataValidation>
    <dataValidation type="whole" showInputMessage="1" showErrorMessage="1" errorTitle="再試行でもう一度入力できます" error="入力できるのは11から499までの値です" imeMode="halfAlpha" sqref="AK18">
      <formula1>11</formula1>
      <formula2>499</formula2>
    </dataValidation>
    <dataValidation type="whole" showInputMessage="1" showErrorMessage="1" errorTitle="再試行でもう一度入力できます" error="入力できるのは20から200までの値です" imeMode="halfAlpha" sqref="AP8">
      <formula1>20</formula1>
      <formula2>200</formula2>
    </dataValidation>
    <dataValidation type="whole" showInputMessage="1" showErrorMessage="1" errorTitle="再試行でもう一度入力できます" error="入力できるのは20から200までの値です" imeMode="halfAlpha" sqref="AP18">
      <formula1>20</formula1>
      <formula2>200</formula2>
    </dataValidation>
  </dataValidations>
  <printOptions/>
  <pageMargins left="0.7" right="0.7" top="0.75" bottom="0.75" header="0.3" footer="0.3"/>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3">
    <pageSetUpPr fitToPage="1"/>
  </sheetPr>
  <dimension ref="A1:AT153"/>
  <sheetViews>
    <sheetView zoomScalePageLayoutView="0" workbookViewId="0" topLeftCell="A1">
      <selection activeCell="X11" sqref="X11:AD11"/>
    </sheetView>
  </sheetViews>
  <sheetFormatPr defaultColWidth="9.00390625" defaultRowHeight="12.75"/>
  <cols>
    <col min="1" max="1" width="2.625" style="0" customWidth="1"/>
    <col min="2" max="3" width="1.75390625" style="0" customWidth="1"/>
    <col min="4" max="16" width="5.25390625" style="0" customWidth="1"/>
    <col min="17" max="17" width="1.75390625" style="0" customWidth="1"/>
    <col min="18" max="23" width="5.375" style="0" customWidth="1"/>
    <col min="24" max="61" width="5.25390625" style="0" customWidth="1"/>
  </cols>
  <sheetData>
    <row r="1" ht="14.25">
      <c r="A1" s="171" t="s">
        <v>50</v>
      </c>
    </row>
    <row r="2" spans="1:34" ht="13.5">
      <c r="A2" s="9"/>
      <c r="AF2" s="668" t="s">
        <v>35</v>
      </c>
      <c r="AG2" s="669"/>
      <c r="AH2" s="670"/>
    </row>
    <row r="3" spans="2:30" s="1" customFormat="1" ht="13.5" thickBot="1">
      <c r="B3" s="11"/>
      <c r="AD3" s="73" t="s">
        <v>51</v>
      </c>
    </row>
    <row r="4" spans="2:30" ht="27.75" customHeight="1" thickBot="1">
      <c r="B4" s="655" t="s">
        <v>18</v>
      </c>
      <c r="C4" s="656"/>
      <c r="D4" s="656"/>
      <c r="E4" s="656"/>
      <c r="F4" s="656"/>
      <c r="G4" s="656"/>
      <c r="H4" s="656"/>
      <c r="I4" s="656"/>
      <c r="J4" s="656"/>
      <c r="K4" s="656"/>
      <c r="L4" s="656"/>
      <c r="M4" s="656"/>
      <c r="N4" s="656"/>
      <c r="O4" s="656"/>
      <c r="P4" s="657"/>
      <c r="Q4" s="679" t="s">
        <v>9</v>
      </c>
      <c r="R4" s="680"/>
      <c r="S4" s="680"/>
      <c r="T4" s="680"/>
      <c r="U4" s="680"/>
      <c r="V4" s="680"/>
      <c r="W4" s="680"/>
      <c r="X4" s="680"/>
      <c r="Y4" s="680"/>
      <c r="Z4" s="680"/>
      <c r="AA4" s="680"/>
      <c r="AB4" s="680"/>
      <c r="AC4" s="680"/>
      <c r="AD4" s="681"/>
    </row>
    <row r="5" spans="2:30" ht="24" customHeight="1" thickTop="1">
      <c r="B5" s="693" t="s">
        <v>240</v>
      </c>
      <c r="C5" s="694"/>
      <c r="D5" s="694"/>
      <c r="E5" s="694"/>
      <c r="F5" s="694"/>
      <c r="G5" s="694"/>
      <c r="H5" s="694"/>
      <c r="I5" s="694"/>
      <c r="J5" s="696">
        <f>J19+J39+J59+J79+J99+J120+J140</f>
        <v>2540.1588667626966</v>
      </c>
      <c r="K5" s="696"/>
      <c r="L5" s="696"/>
      <c r="M5" s="696"/>
      <c r="N5" s="696"/>
      <c r="O5" s="696"/>
      <c r="P5" s="697"/>
      <c r="Q5" s="652" t="s">
        <v>241</v>
      </c>
      <c r="R5" s="652"/>
      <c r="S5" s="652"/>
      <c r="T5" s="652"/>
      <c r="U5" s="652"/>
      <c r="V5" s="652"/>
      <c r="W5" s="652"/>
      <c r="X5" s="671">
        <f>X19+X39+X59+X79+X99+X120+X140</f>
        <v>1837.6874564562609</v>
      </c>
      <c r="Y5" s="671"/>
      <c r="Z5" s="671"/>
      <c r="AA5" s="671"/>
      <c r="AB5" s="671"/>
      <c r="AC5" s="671"/>
      <c r="AD5" s="672"/>
    </row>
    <row r="6" spans="2:30" ht="24" customHeight="1">
      <c r="B6" s="648" t="s">
        <v>74</v>
      </c>
      <c r="C6" s="649"/>
      <c r="D6" s="649"/>
      <c r="E6" s="649"/>
      <c r="F6" s="649"/>
      <c r="G6" s="649"/>
      <c r="H6" s="649"/>
      <c r="I6" s="650"/>
      <c r="J6" s="645">
        <f>SUM(J25:P28)+SUM(J45:P48)+SUM(J65:P68)+SUM(J85:P88)+SUM(J105:P108)+SUM(J126:J129)+SUM(J146:J149)</f>
        <v>432.7512489079828</v>
      </c>
      <c r="K6" s="646"/>
      <c r="L6" s="646"/>
      <c r="M6" s="646"/>
      <c r="N6" s="646"/>
      <c r="O6" s="646"/>
      <c r="P6" s="665"/>
      <c r="Q6" s="642" t="s">
        <v>311</v>
      </c>
      <c r="R6" s="643"/>
      <c r="S6" s="643"/>
      <c r="T6" s="643"/>
      <c r="U6" s="643"/>
      <c r="V6" s="643"/>
      <c r="W6" s="644"/>
      <c r="X6" s="645">
        <f>SUM(X25:AD28)+SUM(X45:AD48)+SUM(X65:AD68)+SUM(X85:AD88)+SUM(X105:AD108)+SUM(X126:X129)+SUM(X146:X149)</f>
        <v>343.17021994757204</v>
      </c>
      <c r="Y6" s="646"/>
      <c r="Z6" s="646"/>
      <c r="AA6" s="646"/>
      <c r="AB6" s="646"/>
      <c r="AC6" s="646"/>
      <c r="AD6" s="647"/>
    </row>
    <row r="7" spans="2:30" ht="8.25" customHeight="1">
      <c r="B7" s="662"/>
      <c r="C7" s="663"/>
      <c r="D7" s="663"/>
      <c r="E7" s="663"/>
      <c r="F7" s="663"/>
      <c r="G7" s="663"/>
      <c r="H7" s="663"/>
      <c r="I7" s="664"/>
      <c r="J7" s="660"/>
      <c r="K7" s="660"/>
      <c r="L7" s="660"/>
      <c r="M7" s="660"/>
      <c r="N7" s="660"/>
      <c r="O7" s="660"/>
      <c r="P7" s="661"/>
      <c r="Q7" s="658"/>
      <c r="R7" s="658"/>
      <c r="S7" s="658"/>
      <c r="T7" s="658"/>
      <c r="U7" s="658"/>
      <c r="V7" s="658"/>
      <c r="W7" s="658"/>
      <c r="X7" s="673"/>
      <c r="Y7" s="674"/>
      <c r="Z7" s="674"/>
      <c r="AA7" s="674"/>
      <c r="AB7" s="674"/>
      <c r="AC7" s="674"/>
      <c r="AD7" s="675"/>
    </row>
    <row r="8" spans="2:30" ht="19.5" customHeight="1">
      <c r="B8" s="695" t="s">
        <v>19</v>
      </c>
      <c r="C8" s="689"/>
      <c r="D8" s="689"/>
      <c r="E8" s="689"/>
      <c r="F8" s="689"/>
      <c r="G8" s="689"/>
      <c r="H8" s="689"/>
      <c r="I8" s="689"/>
      <c r="J8" s="666">
        <v>0.55</v>
      </c>
      <c r="K8" s="666"/>
      <c r="L8" s="666"/>
      <c r="M8" s="666"/>
      <c r="N8" s="666"/>
      <c r="O8" s="666"/>
      <c r="P8" s="667"/>
      <c r="Q8" s="659" t="s">
        <v>21</v>
      </c>
      <c r="R8" s="659"/>
      <c r="S8" s="659"/>
      <c r="T8" s="659"/>
      <c r="U8" s="659"/>
      <c r="V8" s="659"/>
      <c r="W8" s="659"/>
      <c r="X8" s="710">
        <v>0.55</v>
      </c>
      <c r="Y8" s="711"/>
      <c r="Z8" s="711"/>
      <c r="AA8" s="711"/>
      <c r="AB8" s="711"/>
      <c r="AC8" s="711"/>
      <c r="AD8" s="712"/>
    </row>
    <row r="9" spans="2:30" ht="19.5" customHeight="1">
      <c r="B9" s="648" t="s">
        <v>20</v>
      </c>
      <c r="C9" s="649"/>
      <c r="D9" s="649"/>
      <c r="E9" s="649"/>
      <c r="F9" s="649"/>
      <c r="G9" s="649"/>
      <c r="H9" s="649"/>
      <c r="I9" s="650"/>
      <c r="J9" s="716">
        <v>2.3</v>
      </c>
      <c r="K9" s="716"/>
      <c r="L9" s="716"/>
      <c r="M9" s="716"/>
      <c r="N9" s="716"/>
      <c r="O9" s="716"/>
      <c r="P9" s="713"/>
      <c r="Q9" s="651" t="s">
        <v>22</v>
      </c>
      <c r="R9" s="651"/>
      <c r="S9" s="651"/>
      <c r="T9" s="651"/>
      <c r="U9" s="651"/>
      <c r="V9" s="651"/>
      <c r="W9" s="651"/>
      <c r="X9" s="713">
        <v>2.3</v>
      </c>
      <c r="Y9" s="714"/>
      <c r="Z9" s="714"/>
      <c r="AA9" s="714"/>
      <c r="AB9" s="714"/>
      <c r="AC9" s="714"/>
      <c r="AD9" s="715"/>
    </row>
    <row r="10" spans="2:30" ht="27.75" customHeight="1">
      <c r="B10" s="688" t="s">
        <v>328</v>
      </c>
      <c r="C10" s="689"/>
      <c r="D10" s="689"/>
      <c r="E10" s="689"/>
      <c r="F10" s="689"/>
      <c r="G10" s="689"/>
      <c r="H10" s="689"/>
      <c r="I10" s="689"/>
      <c r="J10" s="707">
        <f>J24+J44+J64+J84+J104+J125+J145</f>
        <v>174.11013732167186</v>
      </c>
      <c r="K10" s="708"/>
      <c r="L10" s="708"/>
      <c r="M10" s="708"/>
      <c r="N10" s="708"/>
      <c r="O10" s="708"/>
      <c r="P10" s="645"/>
      <c r="Q10" s="653" t="s">
        <v>329</v>
      </c>
      <c r="R10" s="653"/>
      <c r="S10" s="654"/>
      <c r="T10" s="654"/>
      <c r="U10" s="654"/>
      <c r="V10" s="654"/>
      <c r="W10" s="654"/>
      <c r="X10" s="707">
        <f>X24+X44+X64+X84+X104+X125+X145</f>
        <v>133.68610171051617</v>
      </c>
      <c r="Y10" s="708"/>
      <c r="Z10" s="708"/>
      <c r="AA10" s="708"/>
      <c r="AB10" s="708"/>
      <c r="AC10" s="708"/>
      <c r="AD10" s="709"/>
    </row>
    <row r="11" spans="2:30" ht="27.75" customHeight="1">
      <c r="B11" s="688" t="s">
        <v>520</v>
      </c>
      <c r="C11" s="689"/>
      <c r="D11" s="689"/>
      <c r="E11" s="689"/>
      <c r="F11" s="689"/>
      <c r="G11" s="689"/>
      <c r="H11" s="689"/>
      <c r="I11" s="689"/>
      <c r="J11" s="707">
        <f>J6+J10</f>
        <v>606.8613862296547</v>
      </c>
      <c r="K11" s="708"/>
      <c r="L11" s="708"/>
      <c r="M11" s="708"/>
      <c r="N11" s="708"/>
      <c r="O11" s="708"/>
      <c r="P11" s="645"/>
      <c r="Q11" s="653" t="s">
        <v>521</v>
      </c>
      <c r="R11" s="653"/>
      <c r="S11" s="654"/>
      <c r="T11" s="654"/>
      <c r="U11" s="654"/>
      <c r="V11" s="654"/>
      <c r="W11" s="654"/>
      <c r="X11" s="707">
        <f>X6+X10</f>
        <v>476.8563216580882</v>
      </c>
      <c r="Y11" s="708"/>
      <c r="Z11" s="708"/>
      <c r="AA11" s="708"/>
      <c r="AB11" s="708"/>
      <c r="AC11" s="708"/>
      <c r="AD11" s="709"/>
    </row>
    <row r="12" spans="2:33" ht="12" customHeight="1">
      <c r="B12" s="41"/>
      <c r="C12" s="42"/>
      <c r="D12" s="42"/>
      <c r="E12" s="42"/>
      <c r="F12" s="43"/>
      <c r="G12" s="43"/>
      <c r="H12" s="43"/>
      <c r="I12" s="44"/>
      <c r="J12" s="45"/>
      <c r="K12" s="46"/>
      <c r="L12" s="46"/>
      <c r="M12" s="46"/>
      <c r="N12" s="46"/>
      <c r="O12" s="46"/>
      <c r="P12" s="46"/>
      <c r="Q12" s="47"/>
      <c r="R12" s="47"/>
      <c r="S12" s="47"/>
      <c r="T12" s="48"/>
      <c r="U12" s="48"/>
      <c r="V12" s="48"/>
      <c r="W12" s="49"/>
      <c r="X12" s="45"/>
      <c r="Y12" s="46"/>
      <c r="Z12" s="46"/>
      <c r="AA12" s="46"/>
      <c r="AB12" s="46"/>
      <c r="AC12" s="46"/>
      <c r="AD12" s="50"/>
      <c r="AE12" s="17"/>
      <c r="AF12" s="16"/>
      <c r="AG12" s="16"/>
    </row>
    <row r="13" spans="2:33" ht="19.5" customHeight="1">
      <c r="B13" s="676" t="s">
        <v>3</v>
      </c>
      <c r="C13" s="677"/>
      <c r="D13" s="677"/>
      <c r="E13" s="677"/>
      <c r="F13" s="677"/>
      <c r="G13" s="677"/>
      <c r="H13" s="677"/>
      <c r="I13" s="677"/>
      <c r="J13" s="677"/>
      <c r="K13" s="677"/>
      <c r="L13" s="677"/>
      <c r="M13" s="677"/>
      <c r="N13" s="677"/>
      <c r="O13" s="677"/>
      <c r="P13" s="677"/>
      <c r="Q13" s="677"/>
      <c r="R13" s="677"/>
      <c r="S13" s="677"/>
      <c r="T13" s="677"/>
      <c r="U13" s="677"/>
      <c r="V13" s="677"/>
      <c r="W13" s="677"/>
      <c r="X13" s="677"/>
      <c r="Y13" s="677"/>
      <c r="Z13" s="677"/>
      <c r="AA13" s="677"/>
      <c r="AB13" s="677"/>
      <c r="AC13" s="677"/>
      <c r="AD13" s="678"/>
      <c r="AE13" s="18"/>
      <c r="AF13" s="16"/>
      <c r="AG13" s="16"/>
    </row>
    <row r="14" spans="2:33" ht="19.5" customHeight="1">
      <c r="B14" s="631"/>
      <c r="C14" s="56" t="s">
        <v>14</v>
      </c>
      <c r="D14" s="57"/>
      <c r="E14" s="57"/>
      <c r="F14" s="57"/>
      <c r="G14" s="57"/>
      <c r="H14" s="57"/>
      <c r="I14" s="58"/>
      <c r="J14" s="633" t="s">
        <v>347</v>
      </c>
      <c r="K14" s="634"/>
      <c r="L14" s="634"/>
      <c r="M14" s="634"/>
      <c r="N14" s="634"/>
      <c r="O14" s="634"/>
      <c r="P14" s="635"/>
      <c r="Q14" s="612" t="s">
        <v>14</v>
      </c>
      <c r="R14" s="613"/>
      <c r="S14" s="613"/>
      <c r="T14" s="613"/>
      <c r="U14" s="613"/>
      <c r="V14" s="613"/>
      <c r="W14" s="614"/>
      <c r="X14" s="633" t="s">
        <v>347</v>
      </c>
      <c r="Y14" s="634"/>
      <c r="Z14" s="634"/>
      <c r="AA14" s="634"/>
      <c r="AB14" s="634"/>
      <c r="AC14" s="634"/>
      <c r="AD14" s="636"/>
      <c r="AE14" s="2"/>
      <c r="AF14" s="16"/>
      <c r="AG14" s="16"/>
    </row>
    <row r="15" spans="2:33" ht="12">
      <c r="B15" s="631"/>
      <c r="C15" s="59" t="s">
        <v>0</v>
      </c>
      <c r="D15" s="60"/>
      <c r="E15" s="61"/>
      <c r="F15" s="612" t="s">
        <v>339</v>
      </c>
      <c r="G15" s="613"/>
      <c r="H15" s="613"/>
      <c r="I15" s="614"/>
      <c r="J15" s="589">
        <f>610.595850075013*(1-J8)</f>
        <v>274.7681325337558</v>
      </c>
      <c r="K15" s="589"/>
      <c r="L15" s="589"/>
      <c r="M15" s="589"/>
      <c r="N15" s="589"/>
      <c r="O15" s="589"/>
      <c r="P15" s="589"/>
      <c r="Q15" s="59" t="s">
        <v>0</v>
      </c>
      <c r="R15" s="60"/>
      <c r="S15" s="61"/>
      <c r="T15" s="612" t="s">
        <v>339</v>
      </c>
      <c r="U15" s="613"/>
      <c r="V15" s="613"/>
      <c r="W15" s="614"/>
      <c r="X15" s="589">
        <f>610.595850075013*(1-X8)</f>
        <v>274.7681325337558</v>
      </c>
      <c r="Y15" s="589"/>
      <c r="Z15" s="589"/>
      <c r="AA15" s="589"/>
      <c r="AB15" s="589"/>
      <c r="AC15" s="589"/>
      <c r="AD15" s="611"/>
      <c r="AE15" s="2"/>
      <c r="AF15" s="16"/>
      <c r="AG15" s="16"/>
    </row>
    <row r="16" spans="2:33" ht="12">
      <c r="B16" s="631"/>
      <c r="C16" s="62"/>
      <c r="D16" s="63"/>
      <c r="E16" s="64"/>
      <c r="F16" s="612" t="s">
        <v>191</v>
      </c>
      <c r="G16" s="613"/>
      <c r="H16" s="613"/>
      <c r="I16" s="614"/>
      <c r="J16" s="620">
        <f>689.588557217783*(1-J8)</f>
        <v>310.3148507480023</v>
      </c>
      <c r="K16" s="621"/>
      <c r="L16" s="621"/>
      <c r="M16" s="621"/>
      <c r="N16" s="621"/>
      <c r="O16" s="621"/>
      <c r="P16" s="622"/>
      <c r="Q16" s="62"/>
      <c r="R16" s="63"/>
      <c r="S16" s="64"/>
      <c r="T16" s="612" t="s">
        <v>191</v>
      </c>
      <c r="U16" s="613"/>
      <c r="V16" s="613"/>
      <c r="W16" s="614"/>
      <c r="X16" s="620">
        <f>689.588557217783*(1-X8)</f>
        <v>310.3148507480023</v>
      </c>
      <c r="Y16" s="621"/>
      <c r="Z16" s="621"/>
      <c r="AA16" s="621"/>
      <c r="AB16" s="621"/>
      <c r="AC16" s="621"/>
      <c r="AD16" s="623"/>
      <c r="AE16" s="2"/>
      <c r="AF16" s="16"/>
      <c r="AG16" s="16"/>
    </row>
    <row r="17" spans="2:33" ht="12">
      <c r="B17" s="631"/>
      <c r="C17" s="62"/>
      <c r="D17" s="63"/>
      <c r="E17" s="64"/>
      <c r="F17" s="612"/>
      <c r="G17" s="613"/>
      <c r="H17" s="613"/>
      <c r="I17" s="614"/>
      <c r="J17" s="620"/>
      <c r="K17" s="621"/>
      <c r="L17" s="621"/>
      <c r="M17" s="621"/>
      <c r="N17" s="621"/>
      <c r="O17" s="621"/>
      <c r="P17" s="622"/>
      <c r="Q17" s="62"/>
      <c r="R17" s="63"/>
      <c r="S17" s="64"/>
      <c r="T17" s="612"/>
      <c r="U17" s="613"/>
      <c r="V17" s="613"/>
      <c r="W17" s="614"/>
      <c r="X17" s="620"/>
      <c r="Y17" s="621"/>
      <c r="Z17" s="621"/>
      <c r="AA17" s="621"/>
      <c r="AB17" s="621"/>
      <c r="AC17" s="621"/>
      <c r="AD17" s="623"/>
      <c r="AE17" s="2"/>
      <c r="AF17" s="16"/>
      <c r="AG17" s="16"/>
    </row>
    <row r="18" spans="2:33" ht="12">
      <c r="B18" s="631"/>
      <c r="C18" s="62"/>
      <c r="D18" s="63"/>
      <c r="E18" s="64"/>
      <c r="F18" s="612"/>
      <c r="G18" s="613"/>
      <c r="H18" s="613"/>
      <c r="I18" s="614"/>
      <c r="J18" s="620"/>
      <c r="K18" s="621"/>
      <c r="L18" s="621"/>
      <c r="M18" s="621"/>
      <c r="N18" s="621"/>
      <c r="O18" s="621"/>
      <c r="P18" s="622"/>
      <c r="Q18" s="62"/>
      <c r="R18" s="63"/>
      <c r="S18" s="64"/>
      <c r="T18" s="612"/>
      <c r="U18" s="613"/>
      <c r="V18" s="613"/>
      <c r="W18" s="614"/>
      <c r="X18" s="620"/>
      <c r="Y18" s="621"/>
      <c r="Z18" s="621"/>
      <c r="AA18" s="621"/>
      <c r="AB18" s="621"/>
      <c r="AC18" s="621"/>
      <c r="AD18" s="623"/>
      <c r="AE18" s="2"/>
      <c r="AF18" s="16"/>
      <c r="AG18" s="16"/>
    </row>
    <row r="19" spans="2:33" ht="12">
      <c r="B19" s="631"/>
      <c r="C19" s="62"/>
      <c r="D19" s="63"/>
      <c r="E19" s="64"/>
      <c r="F19" s="624" t="s">
        <v>71</v>
      </c>
      <c r="G19" s="599"/>
      <c r="H19" s="599"/>
      <c r="I19" s="600"/>
      <c r="J19" s="601">
        <f>SUM(J15:J18)</f>
        <v>585.0829832817581</v>
      </c>
      <c r="K19" s="602"/>
      <c r="L19" s="602"/>
      <c r="M19" s="602"/>
      <c r="N19" s="602"/>
      <c r="O19" s="602"/>
      <c r="P19" s="603"/>
      <c r="Q19" s="62"/>
      <c r="R19" s="66"/>
      <c r="S19" s="67"/>
      <c r="T19" s="624" t="s">
        <v>71</v>
      </c>
      <c r="U19" s="599"/>
      <c r="V19" s="599"/>
      <c r="W19" s="600"/>
      <c r="X19" s="601">
        <f>SUM(X15:X18)</f>
        <v>585.0829832817581</v>
      </c>
      <c r="Y19" s="602"/>
      <c r="Z19" s="602"/>
      <c r="AA19" s="602"/>
      <c r="AB19" s="602"/>
      <c r="AC19" s="602"/>
      <c r="AD19" s="604"/>
      <c r="AE19" s="2"/>
      <c r="AF19" s="16"/>
      <c r="AG19" s="16"/>
    </row>
    <row r="20" spans="2:33" ht="12">
      <c r="B20" s="631"/>
      <c r="C20" s="72"/>
      <c r="D20" s="59" t="s">
        <v>72</v>
      </c>
      <c r="E20" s="61"/>
      <c r="F20" s="612" t="s">
        <v>339</v>
      </c>
      <c r="G20" s="613"/>
      <c r="H20" s="613"/>
      <c r="I20" s="614"/>
      <c r="J20" s="620">
        <f>J15*((J9/100)+((J9/100)/((((J9/100)+1)^50)-1)))</f>
        <v>9.304412210516231</v>
      </c>
      <c r="K20" s="621"/>
      <c r="L20" s="621"/>
      <c r="M20" s="621"/>
      <c r="N20" s="621"/>
      <c r="O20" s="621"/>
      <c r="P20" s="622"/>
      <c r="Q20" s="72"/>
      <c r="R20" s="59" t="s">
        <v>72</v>
      </c>
      <c r="S20" s="61"/>
      <c r="T20" s="612" t="s">
        <v>339</v>
      </c>
      <c r="U20" s="613"/>
      <c r="V20" s="613"/>
      <c r="W20" s="614"/>
      <c r="X20" s="620">
        <f>X15*((X9/100)+((X9/100)/((((X9/100)+1)^50)-1)))</f>
        <v>9.304412210516231</v>
      </c>
      <c r="Y20" s="621"/>
      <c r="Z20" s="621"/>
      <c r="AA20" s="621"/>
      <c r="AB20" s="621"/>
      <c r="AC20" s="621"/>
      <c r="AD20" s="623"/>
      <c r="AE20" s="2"/>
      <c r="AF20" s="16"/>
      <c r="AG20" s="16"/>
    </row>
    <row r="21" spans="2:33" ht="12">
      <c r="B21" s="631"/>
      <c r="C21" s="62"/>
      <c r="D21" s="62" t="s">
        <v>73</v>
      </c>
      <c r="E21" s="64"/>
      <c r="F21" s="612" t="s">
        <v>191</v>
      </c>
      <c r="G21" s="613"/>
      <c r="H21" s="613"/>
      <c r="I21" s="614"/>
      <c r="J21" s="620">
        <f>J16*((J9/100)+((J9/100)/((((J9/100)+1)^15)-1)))</f>
        <v>24.695763128775955</v>
      </c>
      <c r="K21" s="621"/>
      <c r="L21" s="621"/>
      <c r="M21" s="621"/>
      <c r="N21" s="621"/>
      <c r="O21" s="621"/>
      <c r="P21" s="622"/>
      <c r="Q21" s="72"/>
      <c r="R21" s="62" t="s">
        <v>73</v>
      </c>
      <c r="S21" s="64"/>
      <c r="T21" s="612" t="s">
        <v>191</v>
      </c>
      <c r="U21" s="613"/>
      <c r="V21" s="613"/>
      <c r="W21" s="614"/>
      <c r="X21" s="620">
        <f>X16*((X9/100)+((X9/100)/((((X9/100)+1)^15)-1)))</f>
        <v>24.695763128775955</v>
      </c>
      <c r="Y21" s="621"/>
      <c r="Z21" s="621"/>
      <c r="AA21" s="621"/>
      <c r="AB21" s="621"/>
      <c r="AC21" s="621"/>
      <c r="AD21" s="623"/>
      <c r="AE21" s="2"/>
      <c r="AF21" s="16"/>
      <c r="AG21" s="16"/>
    </row>
    <row r="22" spans="2:33" ht="12">
      <c r="B22" s="631"/>
      <c r="C22" s="62"/>
      <c r="D22" s="62"/>
      <c r="E22" s="64"/>
      <c r="F22" s="612"/>
      <c r="G22" s="613"/>
      <c r="H22" s="613"/>
      <c r="I22" s="614"/>
      <c r="J22" s="620"/>
      <c r="K22" s="621"/>
      <c r="L22" s="621"/>
      <c r="M22" s="621"/>
      <c r="N22" s="621"/>
      <c r="O22" s="621"/>
      <c r="P22" s="622"/>
      <c r="Q22" s="72"/>
      <c r="R22" s="62"/>
      <c r="S22" s="64"/>
      <c r="T22" s="612"/>
      <c r="U22" s="613"/>
      <c r="V22" s="613"/>
      <c r="W22" s="614"/>
      <c r="X22" s="620"/>
      <c r="Y22" s="621"/>
      <c r="Z22" s="621"/>
      <c r="AA22" s="621"/>
      <c r="AB22" s="621"/>
      <c r="AC22" s="621"/>
      <c r="AD22" s="623"/>
      <c r="AE22" s="2"/>
      <c r="AF22" s="16"/>
      <c r="AG22" s="16"/>
    </row>
    <row r="23" spans="2:33" ht="12">
      <c r="B23" s="631"/>
      <c r="C23" s="62"/>
      <c r="D23" s="62"/>
      <c r="E23" s="64"/>
      <c r="F23" s="612"/>
      <c r="G23" s="613"/>
      <c r="H23" s="613"/>
      <c r="I23" s="614"/>
      <c r="J23" s="620"/>
      <c r="K23" s="621"/>
      <c r="L23" s="621"/>
      <c r="M23" s="621"/>
      <c r="N23" s="621"/>
      <c r="O23" s="621"/>
      <c r="P23" s="622"/>
      <c r="Q23" s="72"/>
      <c r="R23" s="62"/>
      <c r="S23" s="64"/>
      <c r="T23" s="612"/>
      <c r="U23" s="613"/>
      <c r="V23" s="613"/>
      <c r="W23" s="614"/>
      <c r="X23" s="620"/>
      <c r="Y23" s="621"/>
      <c r="Z23" s="621"/>
      <c r="AA23" s="621"/>
      <c r="AB23" s="621"/>
      <c r="AC23" s="621"/>
      <c r="AD23" s="623"/>
      <c r="AE23" s="2"/>
      <c r="AF23" s="16"/>
      <c r="AG23" s="16"/>
    </row>
    <row r="24" spans="2:33" ht="12">
      <c r="B24" s="631"/>
      <c r="C24" s="65"/>
      <c r="D24" s="65"/>
      <c r="E24" s="67"/>
      <c r="F24" s="624" t="s">
        <v>71</v>
      </c>
      <c r="G24" s="599"/>
      <c r="H24" s="599"/>
      <c r="I24" s="600"/>
      <c r="J24" s="601">
        <f>SUM(J20:J23)</f>
        <v>34.000175339292184</v>
      </c>
      <c r="K24" s="602"/>
      <c r="L24" s="602"/>
      <c r="M24" s="602"/>
      <c r="N24" s="602"/>
      <c r="O24" s="602"/>
      <c r="P24" s="603"/>
      <c r="Q24" s="68"/>
      <c r="R24" s="65"/>
      <c r="S24" s="67"/>
      <c r="T24" s="624" t="s">
        <v>71</v>
      </c>
      <c r="U24" s="599"/>
      <c r="V24" s="599"/>
      <c r="W24" s="600"/>
      <c r="X24" s="601">
        <f>SUM(X20:X23)</f>
        <v>34.000175339292184</v>
      </c>
      <c r="Y24" s="602"/>
      <c r="Z24" s="602"/>
      <c r="AA24" s="602"/>
      <c r="AB24" s="602"/>
      <c r="AC24" s="602"/>
      <c r="AD24" s="604"/>
      <c r="AE24" s="2"/>
      <c r="AF24" s="16"/>
      <c r="AG24" s="16"/>
    </row>
    <row r="25" spans="2:33" ht="19.5" customHeight="1">
      <c r="B25" s="631"/>
      <c r="C25" s="612" t="s">
        <v>1</v>
      </c>
      <c r="D25" s="613"/>
      <c r="E25" s="613"/>
      <c r="F25" s="613"/>
      <c r="G25" s="613"/>
      <c r="H25" s="613"/>
      <c r="I25" s="614"/>
      <c r="J25" s="589">
        <v>108.98721994757206</v>
      </c>
      <c r="K25" s="589"/>
      <c r="L25" s="589"/>
      <c r="M25" s="589"/>
      <c r="N25" s="589"/>
      <c r="O25" s="589"/>
      <c r="P25" s="589"/>
      <c r="Q25" s="612" t="s">
        <v>1</v>
      </c>
      <c r="R25" s="613"/>
      <c r="S25" s="613"/>
      <c r="T25" s="613"/>
      <c r="U25" s="613"/>
      <c r="V25" s="613"/>
      <c r="W25" s="614"/>
      <c r="X25" s="589">
        <v>108.98721994757206</v>
      </c>
      <c r="Y25" s="589"/>
      <c r="Z25" s="589"/>
      <c r="AA25" s="589"/>
      <c r="AB25" s="589"/>
      <c r="AC25" s="589"/>
      <c r="AD25" s="611"/>
      <c r="AE25" s="2"/>
      <c r="AF25" s="16"/>
      <c r="AG25" s="16"/>
    </row>
    <row r="26" spans="2:33" ht="12">
      <c r="B26" s="631"/>
      <c r="C26" s="615" t="s">
        <v>350</v>
      </c>
      <c r="D26" s="588"/>
      <c r="E26" s="588"/>
      <c r="F26" s="588"/>
      <c r="G26" s="616" t="s">
        <v>70</v>
      </c>
      <c r="H26" s="616"/>
      <c r="I26" s="616"/>
      <c r="J26" s="617">
        <v>0</v>
      </c>
      <c r="K26" s="617"/>
      <c r="L26" s="617"/>
      <c r="M26" s="617"/>
      <c r="N26" s="617"/>
      <c r="O26" s="617"/>
      <c r="P26" s="617"/>
      <c r="Q26" s="588" t="s">
        <v>11</v>
      </c>
      <c r="R26" s="588"/>
      <c r="S26" s="588"/>
      <c r="T26" s="588"/>
      <c r="U26" s="616"/>
      <c r="V26" s="616"/>
      <c r="W26" s="616"/>
      <c r="X26" s="617"/>
      <c r="Y26" s="617"/>
      <c r="Z26" s="617"/>
      <c r="AA26" s="617"/>
      <c r="AB26" s="617"/>
      <c r="AC26" s="617"/>
      <c r="AD26" s="619"/>
      <c r="AE26" s="18"/>
      <c r="AF26" s="16"/>
      <c r="AG26" s="16"/>
    </row>
    <row r="27" spans="2:33" ht="12">
      <c r="B27" s="631"/>
      <c r="C27" s="588"/>
      <c r="D27" s="588"/>
      <c r="E27" s="588"/>
      <c r="F27" s="588"/>
      <c r="G27" s="588" t="s">
        <v>10</v>
      </c>
      <c r="H27" s="588"/>
      <c r="I27" s="588"/>
      <c r="J27" s="589">
        <v>0</v>
      </c>
      <c r="K27" s="589"/>
      <c r="L27" s="589"/>
      <c r="M27" s="589"/>
      <c r="N27" s="589"/>
      <c r="O27" s="589"/>
      <c r="P27" s="589"/>
      <c r="Q27" s="588"/>
      <c r="R27" s="588"/>
      <c r="S27" s="588"/>
      <c r="T27" s="588"/>
      <c r="U27" s="588"/>
      <c r="V27" s="588"/>
      <c r="W27" s="588"/>
      <c r="X27" s="589"/>
      <c r="Y27" s="589"/>
      <c r="Z27" s="589"/>
      <c r="AA27" s="589"/>
      <c r="AB27" s="589"/>
      <c r="AC27" s="589"/>
      <c r="AD27" s="611"/>
      <c r="AE27" s="2"/>
      <c r="AF27" s="16"/>
      <c r="AG27" s="16"/>
    </row>
    <row r="28" spans="2:33" ht="12">
      <c r="B28" s="631"/>
      <c r="C28" s="588"/>
      <c r="D28" s="588"/>
      <c r="E28" s="588"/>
      <c r="F28" s="588"/>
      <c r="G28" s="588"/>
      <c r="H28" s="588"/>
      <c r="I28" s="588"/>
      <c r="J28" s="589"/>
      <c r="K28" s="589"/>
      <c r="L28" s="589"/>
      <c r="M28" s="589"/>
      <c r="N28" s="589"/>
      <c r="O28" s="589"/>
      <c r="P28" s="589"/>
      <c r="Q28" s="588"/>
      <c r="R28" s="588"/>
      <c r="S28" s="588"/>
      <c r="T28" s="588"/>
      <c r="U28" s="588"/>
      <c r="V28" s="588"/>
      <c r="W28" s="588"/>
      <c r="X28" s="589"/>
      <c r="Y28" s="589"/>
      <c r="Z28" s="589"/>
      <c r="AA28" s="589"/>
      <c r="AB28" s="589"/>
      <c r="AC28" s="589"/>
      <c r="AD28" s="611"/>
      <c r="AE28" s="2"/>
      <c r="AF28" s="16"/>
      <c r="AG28" s="16"/>
    </row>
    <row r="29" spans="2:33" ht="24" customHeight="1">
      <c r="B29" s="631"/>
      <c r="C29" s="598" t="s">
        <v>75</v>
      </c>
      <c r="D29" s="599"/>
      <c r="E29" s="599"/>
      <c r="F29" s="599"/>
      <c r="G29" s="599"/>
      <c r="H29" s="599"/>
      <c r="I29" s="600"/>
      <c r="J29" s="601">
        <f>SUM(J24:J28)</f>
        <v>142.98739528686423</v>
      </c>
      <c r="K29" s="602"/>
      <c r="L29" s="602"/>
      <c r="M29" s="602"/>
      <c r="N29" s="602"/>
      <c r="O29" s="602"/>
      <c r="P29" s="603"/>
      <c r="Q29" s="598" t="s">
        <v>76</v>
      </c>
      <c r="R29" s="599"/>
      <c r="S29" s="599"/>
      <c r="T29" s="599"/>
      <c r="U29" s="599"/>
      <c r="V29" s="599"/>
      <c r="W29" s="600"/>
      <c r="X29" s="602">
        <f>SUM(X24:X28)</f>
        <v>142.98739528686423</v>
      </c>
      <c r="Y29" s="602"/>
      <c r="Z29" s="602"/>
      <c r="AA29" s="602"/>
      <c r="AB29" s="602"/>
      <c r="AC29" s="602"/>
      <c r="AD29" s="604"/>
      <c r="AE29" s="2"/>
      <c r="AF29" s="16"/>
      <c r="AG29" s="16"/>
    </row>
    <row r="30" spans="2:33" ht="12">
      <c r="B30" s="631"/>
      <c r="C30" s="588" t="s">
        <v>15</v>
      </c>
      <c r="D30" s="588"/>
      <c r="E30" s="588"/>
      <c r="F30" s="588"/>
      <c r="G30" s="588" t="s">
        <v>0</v>
      </c>
      <c r="H30" s="588"/>
      <c r="I30" s="588"/>
      <c r="J30" s="589">
        <v>0</v>
      </c>
      <c r="K30" s="589"/>
      <c r="L30" s="589"/>
      <c r="M30" s="589"/>
      <c r="N30" s="589"/>
      <c r="O30" s="589"/>
      <c r="P30" s="589"/>
      <c r="Q30" s="605"/>
      <c r="R30" s="606"/>
      <c r="S30" s="606"/>
      <c r="T30" s="606"/>
      <c r="U30" s="606"/>
      <c r="V30" s="606"/>
      <c r="W30" s="606"/>
      <c r="X30" s="606"/>
      <c r="Y30" s="606"/>
      <c r="Z30" s="606"/>
      <c r="AA30" s="606"/>
      <c r="AB30" s="606"/>
      <c r="AC30" s="606"/>
      <c r="AD30" s="609"/>
      <c r="AE30" s="2"/>
      <c r="AF30" s="16"/>
      <c r="AG30" s="16"/>
    </row>
    <row r="31" spans="2:33" ht="12">
      <c r="B31" s="631"/>
      <c r="C31" s="588"/>
      <c r="D31" s="588"/>
      <c r="E31" s="588"/>
      <c r="F31" s="588"/>
      <c r="G31" s="588" t="s">
        <v>1</v>
      </c>
      <c r="H31" s="588"/>
      <c r="I31" s="588"/>
      <c r="J31" s="589">
        <v>0</v>
      </c>
      <c r="K31" s="589"/>
      <c r="L31" s="589"/>
      <c r="M31" s="589"/>
      <c r="N31" s="589"/>
      <c r="O31" s="589"/>
      <c r="P31" s="589"/>
      <c r="Q31" s="607"/>
      <c r="R31" s="590"/>
      <c r="S31" s="590"/>
      <c r="T31" s="590"/>
      <c r="U31" s="590"/>
      <c r="V31" s="590"/>
      <c r="W31" s="590"/>
      <c r="X31" s="591"/>
      <c r="Y31" s="591"/>
      <c r="Z31" s="591"/>
      <c r="AA31" s="591"/>
      <c r="AB31" s="591"/>
      <c r="AC31" s="591"/>
      <c r="AD31" s="592"/>
      <c r="AE31" s="8"/>
      <c r="AF31" s="16"/>
      <c r="AG31" s="16"/>
    </row>
    <row r="32" spans="2:46" ht="12.75" customHeight="1">
      <c r="B32" s="641"/>
      <c r="C32" s="588"/>
      <c r="D32" s="588"/>
      <c r="E32" s="588"/>
      <c r="F32" s="588"/>
      <c r="G32" s="588" t="s">
        <v>16</v>
      </c>
      <c r="H32" s="588"/>
      <c r="I32" s="588"/>
      <c r="J32" s="589">
        <v>0</v>
      </c>
      <c r="K32" s="589"/>
      <c r="L32" s="589"/>
      <c r="M32" s="589"/>
      <c r="N32" s="589"/>
      <c r="O32" s="589"/>
      <c r="P32" s="589"/>
      <c r="Q32" s="637"/>
      <c r="R32" s="625"/>
      <c r="S32" s="625"/>
      <c r="T32" s="625"/>
      <c r="U32" s="625"/>
      <c r="V32" s="625"/>
      <c r="W32" s="625"/>
      <c r="X32" s="626"/>
      <c r="Y32" s="626"/>
      <c r="Z32" s="626"/>
      <c r="AA32" s="626"/>
      <c r="AB32" s="626"/>
      <c r="AC32" s="626"/>
      <c r="AD32" s="627"/>
      <c r="AE32" s="7"/>
      <c r="AF32" s="7"/>
      <c r="AG32" s="7"/>
      <c r="AH32" s="7"/>
      <c r="AI32" s="7"/>
      <c r="AJ32" s="7"/>
      <c r="AK32" s="7"/>
      <c r="AL32" s="7"/>
      <c r="AM32" s="7"/>
      <c r="AN32" s="7"/>
      <c r="AO32" s="7"/>
      <c r="AP32" s="7"/>
      <c r="AQ32" s="7"/>
      <c r="AR32" s="7"/>
      <c r="AS32" s="7"/>
      <c r="AT32" s="7"/>
    </row>
    <row r="33" spans="2:33" ht="19.5" customHeight="1">
      <c r="B33" s="628" t="s">
        <v>4</v>
      </c>
      <c r="C33" s="677"/>
      <c r="D33" s="677"/>
      <c r="E33" s="677"/>
      <c r="F33" s="677"/>
      <c r="G33" s="677"/>
      <c r="H33" s="677"/>
      <c r="I33" s="677"/>
      <c r="J33" s="677"/>
      <c r="K33" s="677"/>
      <c r="L33" s="677"/>
      <c r="M33" s="677"/>
      <c r="N33" s="677"/>
      <c r="O33" s="677"/>
      <c r="P33" s="677"/>
      <c r="Q33" s="677"/>
      <c r="R33" s="677"/>
      <c r="S33" s="677"/>
      <c r="T33" s="677"/>
      <c r="U33" s="677"/>
      <c r="V33" s="677"/>
      <c r="W33" s="677"/>
      <c r="X33" s="677"/>
      <c r="Y33" s="677"/>
      <c r="Z33" s="677"/>
      <c r="AA33" s="677"/>
      <c r="AB33" s="677"/>
      <c r="AC33" s="677"/>
      <c r="AD33" s="678"/>
      <c r="AE33" s="18"/>
      <c r="AF33" s="16"/>
      <c r="AG33" s="16"/>
    </row>
    <row r="34" spans="2:33" ht="19.5" customHeight="1">
      <c r="B34" s="631"/>
      <c r="C34" s="612" t="s">
        <v>14</v>
      </c>
      <c r="D34" s="613"/>
      <c r="E34" s="613"/>
      <c r="F34" s="613"/>
      <c r="G34" s="613"/>
      <c r="H34" s="613"/>
      <c r="I34" s="614"/>
      <c r="J34" s="633" t="s">
        <v>552</v>
      </c>
      <c r="K34" s="634"/>
      <c r="L34" s="634"/>
      <c r="M34" s="634"/>
      <c r="N34" s="634"/>
      <c r="O34" s="634"/>
      <c r="P34" s="635"/>
      <c r="Q34" s="612" t="s">
        <v>14</v>
      </c>
      <c r="R34" s="613"/>
      <c r="S34" s="613"/>
      <c r="T34" s="613"/>
      <c r="U34" s="613"/>
      <c r="V34" s="613"/>
      <c r="W34" s="614"/>
      <c r="X34" s="633" t="s">
        <v>13</v>
      </c>
      <c r="Y34" s="634"/>
      <c r="Z34" s="634"/>
      <c r="AA34" s="634"/>
      <c r="AB34" s="634"/>
      <c r="AC34" s="634"/>
      <c r="AD34" s="636"/>
      <c r="AE34" s="2"/>
      <c r="AF34" s="16"/>
      <c r="AG34" s="16"/>
    </row>
    <row r="35" spans="2:33" ht="12">
      <c r="B35" s="631"/>
      <c r="C35" s="59" t="s">
        <v>0</v>
      </c>
      <c r="D35" s="60"/>
      <c r="E35" s="61"/>
      <c r="F35" s="612" t="s">
        <v>339</v>
      </c>
      <c r="G35" s="613"/>
      <c r="H35" s="613"/>
      <c r="I35" s="614"/>
      <c r="J35" s="589">
        <f>752.437234907042*(1-J8)</f>
        <v>338.59675570816887</v>
      </c>
      <c r="K35" s="589"/>
      <c r="L35" s="589"/>
      <c r="M35" s="589"/>
      <c r="N35" s="589"/>
      <c r="O35" s="589"/>
      <c r="P35" s="589"/>
      <c r="Q35" s="59" t="s">
        <v>0</v>
      </c>
      <c r="R35" s="60"/>
      <c r="S35" s="61"/>
      <c r="T35" s="612" t="s">
        <v>546</v>
      </c>
      <c r="U35" s="613"/>
      <c r="V35" s="613"/>
      <c r="W35" s="614"/>
      <c r="X35" s="589">
        <f>2783.56549594334*(1-X8)</f>
        <v>1252.6044731745028</v>
      </c>
      <c r="Y35" s="589"/>
      <c r="Z35" s="589"/>
      <c r="AA35" s="589"/>
      <c r="AB35" s="589"/>
      <c r="AC35" s="589"/>
      <c r="AD35" s="611"/>
      <c r="AE35" s="2"/>
      <c r="AF35" s="16"/>
      <c r="AG35" s="16"/>
    </row>
    <row r="36" spans="2:33" ht="12">
      <c r="B36" s="631"/>
      <c r="C36" s="62"/>
      <c r="D36" s="63"/>
      <c r="E36" s="64"/>
      <c r="F36" s="612" t="s">
        <v>191</v>
      </c>
      <c r="G36" s="613"/>
      <c r="H36" s="613"/>
      <c r="I36" s="614"/>
      <c r="J36" s="620">
        <f>2771.30782541724*(1-J8)</f>
        <v>1247.088521437758</v>
      </c>
      <c r="K36" s="621"/>
      <c r="L36" s="621"/>
      <c r="M36" s="621"/>
      <c r="N36" s="621"/>
      <c r="O36" s="621"/>
      <c r="P36" s="622"/>
      <c r="Q36" s="62"/>
      <c r="R36" s="63"/>
      <c r="S36" s="64"/>
      <c r="T36" s="612"/>
      <c r="U36" s="613"/>
      <c r="V36" s="613"/>
      <c r="W36" s="614"/>
      <c r="X36" s="620"/>
      <c r="Y36" s="621"/>
      <c r="Z36" s="621"/>
      <c r="AA36" s="621"/>
      <c r="AB36" s="621"/>
      <c r="AC36" s="621"/>
      <c r="AD36" s="623"/>
      <c r="AE36" s="2"/>
      <c r="AF36" s="16"/>
      <c r="AG36" s="16"/>
    </row>
    <row r="37" spans="2:33" ht="12">
      <c r="B37" s="631"/>
      <c r="C37" s="62"/>
      <c r="D37" s="63"/>
      <c r="E37" s="64"/>
      <c r="F37" s="612" t="s">
        <v>550</v>
      </c>
      <c r="G37" s="613"/>
      <c r="H37" s="613"/>
      <c r="I37" s="614"/>
      <c r="J37" s="620">
        <f>820.868014077804*(1-J8)</f>
        <v>369.39060633501174</v>
      </c>
      <c r="K37" s="621"/>
      <c r="L37" s="621"/>
      <c r="M37" s="621"/>
      <c r="N37" s="621"/>
      <c r="O37" s="621"/>
      <c r="P37" s="622"/>
      <c r="Q37" s="62"/>
      <c r="R37" s="63"/>
      <c r="S37" s="64"/>
      <c r="T37" s="612"/>
      <c r="U37" s="613"/>
      <c r="V37" s="613"/>
      <c r="W37" s="614"/>
      <c r="X37" s="620"/>
      <c r="Y37" s="621"/>
      <c r="Z37" s="621"/>
      <c r="AA37" s="621"/>
      <c r="AB37" s="621"/>
      <c r="AC37" s="621"/>
      <c r="AD37" s="623"/>
      <c r="AE37" s="2"/>
      <c r="AF37" s="16"/>
      <c r="AG37" s="16"/>
    </row>
    <row r="38" spans="2:33" ht="12">
      <c r="B38" s="631"/>
      <c r="C38" s="62"/>
      <c r="D38" s="63"/>
      <c r="E38" s="64"/>
      <c r="F38" s="612"/>
      <c r="G38" s="613"/>
      <c r="H38" s="613"/>
      <c r="I38" s="614"/>
      <c r="J38" s="620"/>
      <c r="K38" s="621"/>
      <c r="L38" s="621"/>
      <c r="M38" s="621"/>
      <c r="N38" s="621"/>
      <c r="O38" s="621"/>
      <c r="P38" s="622"/>
      <c r="Q38" s="62"/>
      <c r="R38" s="63"/>
      <c r="S38" s="64"/>
      <c r="T38" s="612"/>
      <c r="U38" s="613"/>
      <c r="V38" s="613"/>
      <c r="W38" s="614"/>
      <c r="X38" s="620"/>
      <c r="Y38" s="621"/>
      <c r="Z38" s="621"/>
      <c r="AA38" s="621"/>
      <c r="AB38" s="621"/>
      <c r="AC38" s="621"/>
      <c r="AD38" s="623"/>
      <c r="AE38" s="2"/>
      <c r="AF38" s="16"/>
      <c r="AG38" s="16"/>
    </row>
    <row r="39" spans="2:33" ht="12">
      <c r="B39" s="631"/>
      <c r="C39" s="62"/>
      <c r="D39" s="63"/>
      <c r="E39" s="64"/>
      <c r="F39" s="624" t="s">
        <v>71</v>
      </c>
      <c r="G39" s="599"/>
      <c r="H39" s="599"/>
      <c r="I39" s="600"/>
      <c r="J39" s="601">
        <f>SUM(J35:J38)</f>
        <v>1955.0758834809385</v>
      </c>
      <c r="K39" s="602"/>
      <c r="L39" s="602"/>
      <c r="M39" s="602"/>
      <c r="N39" s="602"/>
      <c r="O39" s="602"/>
      <c r="P39" s="603"/>
      <c r="Q39" s="62"/>
      <c r="R39" s="66"/>
      <c r="S39" s="67"/>
      <c r="T39" s="624" t="s">
        <v>71</v>
      </c>
      <c r="U39" s="599"/>
      <c r="V39" s="599"/>
      <c r="W39" s="600"/>
      <c r="X39" s="601">
        <f>SUM(X35:X38)</f>
        <v>1252.6044731745028</v>
      </c>
      <c r="Y39" s="602"/>
      <c r="Z39" s="602"/>
      <c r="AA39" s="602"/>
      <c r="AB39" s="602"/>
      <c r="AC39" s="602"/>
      <c r="AD39" s="604"/>
      <c r="AE39" s="2"/>
      <c r="AF39" s="16"/>
      <c r="AG39" s="16"/>
    </row>
    <row r="40" spans="2:33" ht="12">
      <c r="B40" s="631"/>
      <c r="C40" s="72"/>
      <c r="D40" s="59" t="s">
        <v>72</v>
      </c>
      <c r="E40" s="61"/>
      <c r="F40" s="612" t="s">
        <v>339</v>
      </c>
      <c r="G40" s="613"/>
      <c r="H40" s="613"/>
      <c r="I40" s="614"/>
      <c r="J40" s="620">
        <f>J35*((J9/100)+((J9/100)/((((J9/100)+1)^50)-1)))</f>
        <v>11.465826692494005</v>
      </c>
      <c r="K40" s="621"/>
      <c r="L40" s="621"/>
      <c r="M40" s="621"/>
      <c r="N40" s="621"/>
      <c r="O40" s="621"/>
      <c r="P40" s="622"/>
      <c r="Q40" s="72"/>
      <c r="R40" s="59" t="s">
        <v>72</v>
      </c>
      <c r="S40" s="61"/>
      <c r="T40" s="612" t="s">
        <v>546</v>
      </c>
      <c r="U40" s="613"/>
      <c r="V40" s="613"/>
      <c r="W40" s="614"/>
      <c r="X40" s="620">
        <f>X35*((X9/100)+((X9/100)/((((X9/100)+1)^15)-1)))</f>
        <v>99.68592637122399</v>
      </c>
      <c r="Y40" s="621"/>
      <c r="Z40" s="621"/>
      <c r="AA40" s="621"/>
      <c r="AB40" s="621"/>
      <c r="AC40" s="621"/>
      <c r="AD40" s="623"/>
      <c r="AE40" s="2"/>
      <c r="AF40" s="16"/>
      <c r="AG40" s="16"/>
    </row>
    <row r="41" spans="2:33" ht="12">
      <c r="B41" s="631"/>
      <c r="C41" s="62"/>
      <c r="D41" s="62" t="s">
        <v>73</v>
      </c>
      <c r="E41" s="64"/>
      <c r="F41" s="612" t="s">
        <v>191</v>
      </c>
      <c r="G41" s="613"/>
      <c r="H41" s="613"/>
      <c r="I41" s="614"/>
      <c r="J41" s="620">
        <f>J36*((J9/100)+((J9/100)/((((J9/100)+1)^15)-1)))</f>
        <v>99.24695080433746</v>
      </c>
      <c r="K41" s="621"/>
      <c r="L41" s="621"/>
      <c r="M41" s="621"/>
      <c r="N41" s="621"/>
      <c r="O41" s="621"/>
      <c r="P41" s="622"/>
      <c r="Q41" s="72"/>
      <c r="R41" s="62" t="s">
        <v>73</v>
      </c>
      <c r="S41" s="64"/>
      <c r="T41" s="612"/>
      <c r="U41" s="613"/>
      <c r="V41" s="613"/>
      <c r="W41" s="614"/>
      <c r="X41" s="620"/>
      <c r="Y41" s="621"/>
      <c r="Z41" s="621"/>
      <c r="AA41" s="621"/>
      <c r="AB41" s="621"/>
      <c r="AC41" s="621"/>
      <c r="AD41" s="623"/>
      <c r="AE41" s="2"/>
      <c r="AF41" s="16"/>
      <c r="AG41" s="16"/>
    </row>
    <row r="42" spans="2:33" ht="12">
      <c r="B42" s="631"/>
      <c r="C42" s="62"/>
      <c r="D42" s="62"/>
      <c r="E42" s="64"/>
      <c r="F42" s="612" t="s">
        <v>550</v>
      </c>
      <c r="G42" s="613"/>
      <c r="H42" s="613"/>
      <c r="I42" s="614"/>
      <c r="J42" s="620">
        <f>J37*((J9/100)+((J9/100)/((((J9/100)+1)^15)-1)))</f>
        <v>29.397184485548195</v>
      </c>
      <c r="K42" s="621"/>
      <c r="L42" s="621"/>
      <c r="M42" s="621"/>
      <c r="N42" s="621"/>
      <c r="O42" s="621"/>
      <c r="P42" s="622"/>
      <c r="Q42" s="72"/>
      <c r="R42" s="62"/>
      <c r="S42" s="64"/>
      <c r="T42" s="612"/>
      <c r="U42" s="613"/>
      <c r="V42" s="613"/>
      <c r="W42" s="614"/>
      <c r="X42" s="620"/>
      <c r="Y42" s="621"/>
      <c r="Z42" s="621"/>
      <c r="AA42" s="621"/>
      <c r="AB42" s="621"/>
      <c r="AC42" s="621"/>
      <c r="AD42" s="623"/>
      <c r="AE42" s="2"/>
      <c r="AF42" s="16"/>
      <c r="AG42" s="16"/>
    </row>
    <row r="43" spans="2:33" ht="12">
      <c r="B43" s="631"/>
      <c r="C43" s="62"/>
      <c r="D43" s="62"/>
      <c r="E43" s="64"/>
      <c r="F43" s="612"/>
      <c r="G43" s="613"/>
      <c r="H43" s="613"/>
      <c r="I43" s="614"/>
      <c r="J43" s="620"/>
      <c r="K43" s="621"/>
      <c r="L43" s="621"/>
      <c r="M43" s="621"/>
      <c r="N43" s="621"/>
      <c r="O43" s="621"/>
      <c r="P43" s="622"/>
      <c r="Q43" s="72"/>
      <c r="R43" s="62"/>
      <c r="S43" s="64"/>
      <c r="T43" s="612"/>
      <c r="U43" s="613"/>
      <c r="V43" s="613"/>
      <c r="W43" s="614"/>
      <c r="X43" s="620"/>
      <c r="Y43" s="621"/>
      <c r="Z43" s="621"/>
      <c r="AA43" s="621"/>
      <c r="AB43" s="621"/>
      <c r="AC43" s="621"/>
      <c r="AD43" s="623"/>
      <c r="AE43" s="2"/>
      <c r="AF43" s="16"/>
      <c r="AG43" s="16"/>
    </row>
    <row r="44" spans="2:33" ht="12">
      <c r="B44" s="631"/>
      <c r="C44" s="65"/>
      <c r="D44" s="65"/>
      <c r="E44" s="67"/>
      <c r="F44" s="624" t="s">
        <v>71</v>
      </c>
      <c r="G44" s="599"/>
      <c r="H44" s="599"/>
      <c r="I44" s="600"/>
      <c r="J44" s="601">
        <f>SUM(J40:J43)</f>
        <v>140.10996198237967</v>
      </c>
      <c r="K44" s="602"/>
      <c r="L44" s="602"/>
      <c r="M44" s="602"/>
      <c r="N44" s="602"/>
      <c r="O44" s="602"/>
      <c r="P44" s="603"/>
      <c r="Q44" s="68"/>
      <c r="R44" s="65"/>
      <c r="S44" s="67"/>
      <c r="T44" s="624" t="s">
        <v>71</v>
      </c>
      <c r="U44" s="599"/>
      <c r="V44" s="599"/>
      <c r="W44" s="600"/>
      <c r="X44" s="601">
        <f>SUM(X40:X43)</f>
        <v>99.68592637122399</v>
      </c>
      <c r="Y44" s="602"/>
      <c r="Z44" s="602"/>
      <c r="AA44" s="602"/>
      <c r="AB44" s="602"/>
      <c r="AC44" s="602"/>
      <c r="AD44" s="604"/>
      <c r="AE44" s="2"/>
      <c r="AF44" s="16"/>
      <c r="AG44" s="16"/>
    </row>
    <row r="45" spans="2:33" ht="19.5" customHeight="1">
      <c r="B45" s="631"/>
      <c r="C45" s="612" t="s">
        <v>1</v>
      </c>
      <c r="D45" s="613"/>
      <c r="E45" s="613"/>
      <c r="F45" s="613"/>
      <c r="G45" s="613"/>
      <c r="H45" s="613"/>
      <c r="I45" s="614"/>
      <c r="J45" s="589">
        <v>314.4200289604108</v>
      </c>
      <c r="K45" s="589"/>
      <c r="L45" s="589"/>
      <c r="M45" s="589"/>
      <c r="N45" s="589"/>
      <c r="O45" s="589"/>
      <c r="P45" s="589"/>
      <c r="Q45" s="612" t="s">
        <v>1</v>
      </c>
      <c r="R45" s="613"/>
      <c r="S45" s="613"/>
      <c r="T45" s="613"/>
      <c r="U45" s="613"/>
      <c r="V45" s="613"/>
      <c r="W45" s="614"/>
      <c r="X45" s="589">
        <v>264.58299999999997</v>
      </c>
      <c r="Y45" s="589"/>
      <c r="Z45" s="589"/>
      <c r="AA45" s="589"/>
      <c r="AB45" s="589"/>
      <c r="AC45" s="589"/>
      <c r="AD45" s="611"/>
      <c r="AE45" s="2"/>
      <c r="AF45" s="16"/>
      <c r="AG45" s="16"/>
    </row>
    <row r="46" spans="2:33" ht="12">
      <c r="B46" s="631"/>
      <c r="C46" s="615" t="s">
        <v>193</v>
      </c>
      <c r="D46" s="588"/>
      <c r="E46" s="588"/>
      <c r="F46" s="588"/>
      <c r="G46" s="616" t="s">
        <v>70</v>
      </c>
      <c r="H46" s="616"/>
      <c r="I46" s="616"/>
      <c r="J46" s="617">
        <v>0</v>
      </c>
      <c r="K46" s="617"/>
      <c r="L46" s="617"/>
      <c r="M46" s="617"/>
      <c r="N46" s="617"/>
      <c r="O46" s="617"/>
      <c r="P46" s="617"/>
      <c r="Q46" s="588" t="s">
        <v>11</v>
      </c>
      <c r="R46" s="588"/>
      <c r="S46" s="588"/>
      <c r="T46" s="588"/>
      <c r="U46" s="618"/>
      <c r="V46" s="618"/>
      <c r="W46" s="618"/>
      <c r="X46" s="617">
        <v>-30.4</v>
      </c>
      <c r="Y46" s="617"/>
      <c r="Z46" s="617"/>
      <c r="AA46" s="617"/>
      <c r="AB46" s="617"/>
      <c r="AC46" s="617"/>
      <c r="AD46" s="619"/>
      <c r="AE46" s="18"/>
      <c r="AF46" s="16"/>
      <c r="AG46" s="16"/>
    </row>
    <row r="47" spans="2:33" ht="12">
      <c r="B47" s="631"/>
      <c r="C47" s="588"/>
      <c r="D47" s="588"/>
      <c r="E47" s="588"/>
      <c r="F47" s="588"/>
      <c r="G47" s="588" t="s">
        <v>10</v>
      </c>
      <c r="H47" s="588"/>
      <c r="I47" s="588"/>
      <c r="J47" s="589">
        <v>9.344</v>
      </c>
      <c r="K47" s="589"/>
      <c r="L47" s="589"/>
      <c r="M47" s="589"/>
      <c r="N47" s="589"/>
      <c r="O47" s="589"/>
      <c r="P47" s="589"/>
      <c r="Q47" s="588"/>
      <c r="R47" s="588"/>
      <c r="S47" s="588"/>
      <c r="T47" s="588"/>
      <c r="U47" s="610"/>
      <c r="V47" s="610"/>
      <c r="W47" s="610"/>
      <c r="X47" s="589"/>
      <c r="Y47" s="589"/>
      <c r="Z47" s="589"/>
      <c r="AA47" s="589"/>
      <c r="AB47" s="589"/>
      <c r="AC47" s="589"/>
      <c r="AD47" s="611"/>
      <c r="AE47" s="2"/>
      <c r="AF47" s="16"/>
      <c r="AG47" s="16"/>
    </row>
    <row r="48" spans="2:33" ht="12">
      <c r="B48" s="631"/>
      <c r="C48" s="588"/>
      <c r="D48" s="588"/>
      <c r="E48" s="588"/>
      <c r="F48" s="588"/>
      <c r="G48" s="588"/>
      <c r="H48" s="588"/>
      <c r="I48" s="588"/>
      <c r="J48" s="589"/>
      <c r="K48" s="589"/>
      <c r="L48" s="589"/>
      <c r="M48" s="589"/>
      <c r="N48" s="589"/>
      <c r="O48" s="589"/>
      <c r="P48" s="589"/>
      <c r="Q48" s="588"/>
      <c r="R48" s="588"/>
      <c r="S48" s="588"/>
      <c r="T48" s="588"/>
      <c r="U48" s="610"/>
      <c r="V48" s="610"/>
      <c r="W48" s="610"/>
      <c r="X48" s="589"/>
      <c r="Y48" s="589"/>
      <c r="Z48" s="589"/>
      <c r="AA48" s="589"/>
      <c r="AB48" s="589"/>
      <c r="AC48" s="589"/>
      <c r="AD48" s="611"/>
      <c r="AE48" s="2"/>
      <c r="AF48" s="16"/>
      <c r="AG48" s="16"/>
    </row>
    <row r="49" spans="2:33" ht="24" customHeight="1">
      <c r="B49" s="631"/>
      <c r="C49" s="598" t="s">
        <v>75</v>
      </c>
      <c r="D49" s="599"/>
      <c r="E49" s="599"/>
      <c r="F49" s="599"/>
      <c r="G49" s="599"/>
      <c r="H49" s="599"/>
      <c r="I49" s="600"/>
      <c r="J49" s="601">
        <f>SUM(J44:J48)</f>
        <v>463.87399094279044</v>
      </c>
      <c r="K49" s="602"/>
      <c r="L49" s="602"/>
      <c r="M49" s="602"/>
      <c r="N49" s="602"/>
      <c r="O49" s="602"/>
      <c r="P49" s="603"/>
      <c r="Q49" s="598" t="s">
        <v>76</v>
      </c>
      <c r="R49" s="599"/>
      <c r="S49" s="599"/>
      <c r="T49" s="599"/>
      <c r="U49" s="599"/>
      <c r="V49" s="599"/>
      <c r="W49" s="600"/>
      <c r="X49" s="602">
        <f>SUM(X44:X48)</f>
        <v>333.868926371224</v>
      </c>
      <c r="Y49" s="602"/>
      <c r="Z49" s="602"/>
      <c r="AA49" s="602"/>
      <c r="AB49" s="602"/>
      <c r="AC49" s="602"/>
      <c r="AD49" s="604"/>
      <c r="AE49" s="2"/>
      <c r="AF49" s="16"/>
      <c r="AG49" s="16"/>
    </row>
    <row r="50" spans="2:33" ht="12">
      <c r="B50" s="631"/>
      <c r="C50" s="588" t="s">
        <v>15</v>
      </c>
      <c r="D50" s="588"/>
      <c r="E50" s="588"/>
      <c r="F50" s="588"/>
      <c r="G50" s="588" t="s">
        <v>0</v>
      </c>
      <c r="H50" s="588"/>
      <c r="I50" s="588"/>
      <c r="J50" s="589">
        <v>0</v>
      </c>
      <c r="K50" s="589"/>
      <c r="L50" s="589"/>
      <c r="M50" s="589"/>
      <c r="N50" s="589"/>
      <c r="O50" s="589"/>
      <c r="P50" s="589"/>
      <c r="Q50" s="605"/>
      <c r="R50" s="606"/>
      <c r="S50" s="606"/>
      <c r="T50" s="606"/>
      <c r="U50" s="606"/>
      <c r="V50" s="606"/>
      <c r="W50" s="606"/>
      <c r="X50" s="606"/>
      <c r="Y50" s="606"/>
      <c r="Z50" s="606"/>
      <c r="AA50" s="606"/>
      <c r="AB50" s="606"/>
      <c r="AC50" s="606"/>
      <c r="AD50" s="609"/>
      <c r="AE50" s="2"/>
      <c r="AF50" s="16"/>
      <c r="AG50" s="16"/>
    </row>
    <row r="51" spans="2:33" ht="12">
      <c r="B51" s="631"/>
      <c r="C51" s="588"/>
      <c r="D51" s="588"/>
      <c r="E51" s="588"/>
      <c r="F51" s="588"/>
      <c r="G51" s="588" t="s">
        <v>1</v>
      </c>
      <c r="H51" s="588"/>
      <c r="I51" s="588"/>
      <c r="J51" s="589">
        <v>0</v>
      </c>
      <c r="K51" s="589"/>
      <c r="L51" s="589"/>
      <c r="M51" s="589"/>
      <c r="N51" s="589"/>
      <c r="O51" s="589"/>
      <c r="P51" s="589"/>
      <c r="Q51" s="607"/>
      <c r="R51" s="590"/>
      <c r="S51" s="590"/>
      <c r="T51" s="590"/>
      <c r="U51" s="590"/>
      <c r="V51" s="590"/>
      <c r="W51" s="590"/>
      <c r="X51" s="591"/>
      <c r="Y51" s="591"/>
      <c r="Z51" s="591"/>
      <c r="AA51" s="591"/>
      <c r="AB51" s="591"/>
      <c r="AC51" s="591"/>
      <c r="AD51" s="592"/>
      <c r="AE51" s="8"/>
      <c r="AF51" s="16"/>
      <c r="AG51" s="16"/>
    </row>
    <row r="52" spans="2:46" ht="12.75" customHeight="1">
      <c r="B52" s="641"/>
      <c r="C52" s="588"/>
      <c r="D52" s="588"/>
      <c r="E52" s="588"/>
      <c r="F52" s="588"/>
      <c r="G52" s="588" t="s">
        <v>16</v>
      </c>
      <c r="H52" s="588"/>
      <c r="I52" s="588"/>
      <c r="J52" s="589">
        <v>0</v>
      </c>
      <c r="K52" s="589"/>
      <c r="L52" s="589"/>
      <c r="M52" s="589"/>
      <c r="N52" s="589"/>
      <c r="O52" s="589"/>
      <c r="P52" s="589"/>
      <c r="Q52" s="637"/>
      <c r="R52" s="625"/>
      <c r="S52" s="625"/>
      <c r="T52" s="625"/>
      <c r="U52" s="625"/>
      <c r="V52" s="625"/>
      <c r="W52" s="625"/>
      <c r="X52" s="626"/>
      <c r="Y52" s="626"/>
      <c r="Z52" s="626"/>
      <c r="AA52" s="626"/>
      <c r="AB52" s="626"/>
      <c r="AC52" s="626"/>
      <c r="AD52" s="627"/>
      <c r="AE52" s="7"/>
      <c r="AF52" s="7"/>
      <c r="AG52" s="7"/>
      <c r="AH52" s="7"/>
      <c r="AI52" s="7"/>
      <c r="AJ52" s="7"/>
      <c r="AK52" s="7"/>
      <c r="AL52" s="7"/>
      <c r="AM52" s="7"/>
      <c r="AN52" s="7"/>
      <c r="AO52" s="7"/>
      <c r="AP52" s="7"/>
      <c r="AQ52" s="7"/>
      <c r="AR52" s="7"/>
      <c r="AS52" s="7"/>
      <c r="AT52" s="7"/>
    </row>
    <row r="53" spans="2:33" ht="19.5" customHeight="1">
      <c r="B53" s="628" t="s">
        <v>5</v>
      </c>
      <c r="C53" s="677"/>
      <c r="D53" s="677"/>
      <c r="E53" s="677"/>
      <c r="F53" s="677"/>
      <c r="G53" s="677"/>
      <c r="H53" s="677"/>
      <c r="I53" s="677"/>
      <c r="J53" s="677"/>
      <c r="K53" s="677"/>
      <c r="L53" s="677"/>
      <c r="M53" s="677"/>
      <c r="N53" s="677"/>
      <c r="O53" s="677"/>
      <c r="P53" s="677"/>
      <c r="Q53" s="677"/>
      <c r="R53" s="677"/>
      <c r="S53" s="677"/>
      <c r="T53" s="677"/>
      <c r="U53" s="677"/>
      <c r="V53" s="677"/>
      <c r="W53" s="677"/>
      <c r="X53" s="677"/>
      <c r="Y53" s="677"/>
      <c r="Z53" s="677"/>
      <c r="AA53" s="677"/>
      <c r="AB53" s="677"/>
      <c r="AC53" s="677"/>
      <c r="AD53" s="678"/>
      <c r="AE53" s="18"/>
      <c r="AF53" s="16"/>
      <c r="AG53" s="16"/>
    </row>
    <row r="54" spans="2:33" ht="19.5" customHeight="1">
      <c r="B54" s="631"/>
      <c r="C54" s="612" t="s">
        <v>14</v>
      </c>
      <c r="D54" s="613"/>
      <c r="E54" s="613"/>
      <c r="F54" s="613"/>
      <c r="G54" s="613"/>
      <c r="H54" s="613"/>
      <c r="I54" s="614"/>
      <c r="J54" s="633"/>
      <c r="K54" s="634"/>
      <c r="L54" s="634"/>
      <c r="M54" s="634"/>
      <c r="N54" s="634"/>
      <c r="O54" s="634"/>
      <c r="P54" s="635"/>
      <c r="Q54" s="612" t="s">
        <v>14</v>
      </c>
      <c r="R54" s="613"/>
      <c r="S54" s="613"/>
      <c r="T54" s="613"/>
      <c r="U54" s="613"/>
      <c r="V54" s="613"/>
      <c r="W54" s="614"/>
      <c r="X54" s="633"/>
      <c r="Y54" s="634"/>
      <c r="Z54" s="634"/>
      <c r="AA54" s="634"/>
      <c r="AB54" s="634"/>
      <c r="AC54" s="634"/>
      <c r="AD54" s="636"/>
      <c r="AE54" s="2"/>
      <c r="AF54" s="16"/>
      <c r="AG54" s="16"/>
    </row>
    <row r="55" spans="2:33" ht="12">
      <c r="B55" s="631"/>
      <c r="C55" s="59" t="s">
        <v>0</v>
      </c>
      <c r="D55" s="60"/>
      <c r="E55" s="61"/>
      <c r="F55" s="612"/>
      <c r="G55" s="613"/>
      <c r="H55" s="613"/>
      <c r="I55" s="614"/>
      <c r="J55" s="589"/>
      <c r="K55" s="589"/>
      <c r="L55" s="589"/>
      <c r="M55" s="589"/>
      <c r="N55" s="589"/>
      <c r="O55" s="589"/>
      <c r="P55" s="589"/>
      <c r="Q55" s="59" t="s">
        <v>0</v>
      </c>
      <c r="R55" s="60"/>
      <c r="S55" s="61"/>
      <c r="T55" s="612"/>
      <c r="U55" s="613"/>
      <c r="V55" s="613"/>
      <c r="W55" s="614"/>
      <c r="X55" s="589"/>
      <c r="Y55" s="589"/>
      <c r="Z55" s="589"/>
      <c r="AA55" s="589"/>
      <c r="AB55" s="589"/>
      <c r="AC55" s="589"/>
      <c r="AD55" s="611"/>
      <c r="AE55" s="2"/>
      <c r="AF55" s="16"/>
      <c r="AG55" s="16"/>
    </row>
    <row r="56" spans="2:33" ht="12">
      <c r="B56" s="631"/>
      <c r="C56" s="62"/>
      <c r="D56" s="63"/>
      <c r="E56" s="64"/>
      <c r="F56" s="612"/>
      <c r="G56" s="613"/>
      <c r="H56" s="613"/>
      <c r="I56" s="614"/>
      <c r="J56" s="620"/>
      <c r="K56" s="621"/>
      <c r="L56" s="621"/>
      <c r="M56" s="621"/>
      <c r="N56" s="621"/>
      <c r="O56" s="621"/>
      <c r="P56" s="622"/>
      <c r="Q56" s="62"/>
      <c r="R56" s="63"/>
      <c r="S56" s="64"/>
      <c r="T56" s="612"/>
      <c r="U56" s="613"/>
      <c r="V56" s="613"/>
      <c r="W56" s="614"/>
      <c r="X56" s="620"/>
      <c r="Y56" s="621"/>
      <c r="Z56" s="621"/>
      <c r="AA56" s="621"/>
      <c r="AB56" s="621"/>
      <c r="AC56" s="621"/>
      <c r="AD56" s="623"/>
      <c r="AE56" s="2"/>
      <c r="AF56" s="16"/>
      <c r="AG56" s="16"/>
    </row>
    <row r="57" spans="2:33" ht="12">
      <c r="B57" s="631"/>
      <c r="C57" s="62"/>
      <c r="D57" s="63"/>
      <c r="E57" s="64"/>
      <c r="F57" s="612"/>
      <c r="G57" s="613"/>
      <c r="H57" s="613"/>
      <c r="I57" s="614"/>
      <c r="J57" s="620"/>
      <c r="K57" s="621"/>
      <c r="L57" s="621"/>
      <c r="M57" s="621"/>
      <c r="N57" s="621"/>
      <c r="O57" s="621"/>
      <c r="P57" s="622"/>
      <c r="Q57" s="62"/>
      <c r="R57" s="63"/>
      <c r="S57" s="64"/>
      <c r="T57" s="612"/>
      <c r="U57" s="613"/>
      <c r="V57" s="613"/>
      <c r="W57" s="614"/>
      <c r="X57" s="620"/>
      <c r="Y57" s="621"/>
      <c r="Z57" s="621"/>
      <c r="AA57" s="621"/>
      <c r="AB57" s="621"/>
      <c r="AC57" s="621"/>
      <c r="AD57" s="623"/>
      <c r="AE57" s="2"/>
      <c r="AF57" s="16"/>
      <c r="AG57" s="16"/>
    </row>
    <row r="58" spans="2:33" ht="12">
      <c r="B58" s="631"/>
      <c r="C58" s="62"/>
      <c r="D58" s="63"/>
      <c r="E58" s="64"/>
      <c r="F58" s="612"/>
      <c r="G58" s="613"/>
      <c r="H58" s="613"/>
      <c r="I58" s="614"/>
      <c r="J58" s="620"/>
      <c r="K58" s="621"/>
      <c r="L58" s="621"/>
      <c r="M58" s="621"/>
      <c r="N58" s="621"/>
      <c r="O58" s="621"/>
      <c r="P58" s="622"/>
      <c r="Q58" s="62"/>
      <c r="R58" s="63"/>
      <c r="S58" s="64"/>
      <c r="T58" s="612"/>
      <c r="U58" s="613"/>
      <c r="V58" s="613"/>
      <c r="W58" s="614"/>
      <c r="X58" s="620"/>
      <c r="Y58" s="621"/>
      <c r="Z58" s="621"/>
      <c r="AA58" s="621"/>
      <c r="AB58" s="621"/>
      <c r="AC58" s="621"/>
      <c r="AD58" s="623"/>
      <c r="AE58" s="2"/>
      <c r="AF58" s="16"/>
      <c r="AG58" s="16"/>
    </row>
    <row r="59" spans="2:33" ht="12">
      <c r="B59" s="631"/>
      <c r="C59" s="62"/>
      <c r="D59" s="63"/>
      <c r="E59" s="64"/>
      <c r="F59" s="624" t="s">
        <v>71</v>
      </c>
      <c r="G59" s="599"/>
      <c r="H59" s="599"/>
      <c r="I59" s="600"/>
      <c r="J59" s="601"/>
      <c r="K59" s="602"/>
      <c r="L59" s="602"/>
      <c r="M59" s="602"/>
      <c r="N59" s="602"/>
      <c r="O59" s="602"/>
      <c r="P59" s="603"/>
      <c r="Q59" s="62"/>
      <c r="R59" s="66"/>
      <c r="S59" s="67"/>
      <c r="T59" s="624" t="s">
        <v>71</v>
      </c>
      <c r="U59" s="599"/>
      <c r="V59" s="599"/>
      <c r="W59" s="600"/>
      <c r="X59" s="601"/>
      <c r="Y59" s="602"/>
      <c r="Z59" s="602"/>
      <c r="AA59" s="602"/>
      <c r="AB59" s="602"/>
      <c r="AC59" s="602"/>
      <c r="AD59" s="604"/>
      <c r="AE59" s="2"/>
      <c r="AF59" s="16"/>
      <c r="AG59" s="16"/>
    </row>
    <row r="60" spans="2:33" ht="12">
      <c r="B60" s="631"/>
      <c r="C60" s="72"/>
      <c r="D60" s="59" t="s">
        <v>72</v>
      </c>
      <c r="E60" s="61"/>
      <c r="F60" s="612"/>
      <c r="G60" s="613"/>
      <c r="H60" s="613"/>
      <c r="I60" s="614"/>
      <c r="J60" s="620"/>
      <c r="K60" s="621"/>
      <c r="L60" s="621"/>
      <c r="M60" s="621"/>
      <c r="N60" s="621"/>
      <c r="O60" s="621"/>
      <c r="P60" s="622"/>
      <c r="Q60" s="72"/>
      <c r="R60" s="59" t="s">
        <v>72</v>
      </c>
      <c r="S60" s="61"/>
      <c r="T60" s="612"/>
      <c r="U60" s="613"/>
      <c r="V60" s="613"/>
      <c r="W60" s="614"/>
      <c r="X60" s="620"/>
      <c r="Y60" s="621"/>
      <c r="Z60" s="621"/>
      <c r="AA60" s="621"/>
      <c r="AB60" s="621"/>
      <c r="AC60" s="621"/>
      <c r="AD60" s="623"/>
      <c r="AE60" s="2"/>
      <c r="AF60" s="16"/>
      <c r="AG60" s="16"/>
    </row>
    <row r="61" spans="2:33" ht="12">
      <c r="B61" s="631"/>
      <c r="C61" s="62"/>
      <c r="D61" s="62" t="s">
        <v>73</v>
      </c>
      <c r="E61" s="64"/>
      <c r="F61" s="612"/>
      <c r="G61" s="613"/>
      <c r="H61" s="613"/>
      <c r="I61" s="614"/>
      <c r="J61" s="620"/>
      <c r="K61" s="621"/>
      <c r="L61" s="621"/>
      <c r="M61" s="621"/>
      <c r="N61" s="621"/>
      <c r="O61" s="621"/>
      <c r="P61" s="622"/>
      <c r="Q61" s="72"/>
      <c r="R61" s="62" t="s">
        <v>73</v>
      </c>
      <c r="S61" s="64"/>
      <c r="T61" s="612"/>
      <c r="U61" s="613"/>
      <c r="V61" s="613"/>
      <c r="W61" s="614"/>
      <c r="X61" s="620"/>
      <c r="Y61" s="621"/>
      <c r="Z61" s="621"/>
      <c r="AA61" s="621"/>
      <c r="AB61" s="621"/>
      <c r="AC61" s="621"/>
      <c r="AD61" s="623"/>
      <c r="AE61" s="2"/>
      <c r="AF61" s="16"/>
      <c r="AG61" s="16"/>
    </row>
    <row r="62" spans="2:33" ht="12">
      <c r="B62" s="631"/>
      <c r="C62" s="62"/>
      <c r="D62" s="62"/>
      <c r="E62" s="64"/>
      <c r="F62" s="612"/>
      <c r="G62" s="613"/>
      <c r="H62" s="613"/>
      <c r="I62" s="614"/>
      <c r="J62" s="620"/>
      <c r="K62" s="621"/>
      <c r="L62" s="621"/>
      <c r="M62" s="621"/>
      <c r="N62" s="621"/>
      <c r="O62" s="621"/>
      <c r="P62" s="622"/>
      <c r="Q62" s="72"/>
      <c r="R62" s="62"/>
      <c r="S62" s="64"/>
      <c r="T62" s="612"/>
      <c r="U62" s="613"/>
      <c r="V62" s="613"/>
      <c r="W62" s="614"/>
      <c r="X62" s="620"/>
      <c r="Y62" s="621"/>
      <c r="Z62" s="621"/>
      <c r="AA62" s="621"/>
      <c r="AB62" s="621"/>
      <c r="AC62" s="621"/>
      <c r="AD62" s="623"/>
      <c r="AE62" s="2"/>
      <c r="AF62" s="16"/>
      <c r="AG62" s="16"/>
    </row>
    <row r="63" spans="2:33" ht="12">
      <c r="B63" s="631"/>
      <c r="C63" s="62"/>
      <c r="D63" s="62"/>
      <c r="E63" s="64"/>
      <c r="F63" s="612"/>
      <c r="G63" s="613"/>
      <c r="H63" s="613"/>
      <c r="I63" s="614"/>
      <c r="J63" s="620"/>
      <c r="K63" s="621"/>
      <c r="L63" s="621"/>
      <c r="M63" s="621"/>
      <c r="N63" s="621"/>
      <c r="O63" s="621"/>
      <c r="P63" s="622"/>
      <c r="Q63" s="72"/>
      <c r="R63" s="62"/>
      <c r="S63" s="64"/>
      <c r="T63" s="612"/>
      <c r="U63" s="613"/>
      <c r="V63" s="613"/>
      <c r="W63" s="614"/>
      <c r="X63" s="620"/>
      <c r="Y63" s="621"/>
      <c r="Z63" s="621"/>
      <c r="AA63" s="621"/>
      <c r="AB63" s="621"/>
      <c r="AC63" s="621"/>
      <c r="AD63" s="623"/>
      <c r="AE63" s="2"/>
      <c r="AF63" s="16"/>
      <c r="AG63" s="16"/>
    </row>
    <row r="64" spans="2:33" ht="12">
      <c r="B64" s="631"/>
      <c r="C64" s="65"/>
      <c r="D64" s="65"/>
      <c r="E64" s="67"/>
      <c r="F64" s="624" t="s">
        <v>71</v>
      </c>
      <c r="G64" s="599"/>
      <c r="H64" s="599"/>
      <c r="I64" s="600"/>
      <c r="J64" s="601"/>
      <c r="K64" s="602"/>
      <c r="L64" s="602"/>
      <c r="M64" s="602"/>
      <c r="N64" s="602"/>
      <c r="O64" s="602"/>
      <c r="P64" s="603"/>
      <c r="Q64" s="68"/>
      <c r="R64" s="65"/>
      <c r="S64" s="67"/>
      <c r="T64" s="624" t="s">
        <v>71</v>
      </c>
      <c r="U64" s="599"/>
      <c r="V64" s="599"/>
      <c r="W64" s="600"/>
      <c r="X64" s="601"/>
      <c r="Y64" s="602"/>
      <c r="Z64" s="602"/>
      <c r="AA64" s="602"/>
      <c r="AB64" s="602"/>
      <c r="AC64" s="602"/>
      <c r="AD64" s="604"/>
      <c r="AE64" s="2"/>
      <c r="AF64" s="16"/>
      <c r="AG64" s="16"/>
    </row>
    <row r="65" spans="2:33" ht="19.5" customHeight="1">
      <c r="B65" s="631"/>
      <c r="C65" s="612" t="s">
        <v>1</v>
      </c>
      <c r="D65" s="613"/>
      <c r="E65" s="613"/>
      <c r="F65" s="613"/>
      <c r="G65" s="613"/>
      <c r="H65" s="613"/>
      <c r="I65" s="614"/>
      <c r="J65" s="589"/>
      <c r="K65" s="589"/>
      <c r="L65" s="589"/>
      <c r="M65" s="589"/>
      <c r="N65" s="589"/>
      <c r="O65" s="589"/>
      <c r="P65" s="589"/>
      <c r="Q65" s="612" t="s">
        <v>1</v>
      </c>
      <c r="R65" s="613"/>
      <c r="S65" s="613"/>
      <c r="T65" s="613"/>
      <c r="U65" s="613"/>
      <c r="V65" s="613"/>
      <c r="W65" s="614"/>
      <c r="X65" s="589"/>
      <c r="Y65" s="589"/>
      <c r="Z65" s="589"/>
      <c r="AA65" s="589"/>
      <c r="AB65" s="589"/>
      <c r="AC65" s="589"/>
      <c r="AD65" s="611"/>
      <c r="AE65" s="2"/>
      <c r="AF65" s="16"/>
      <c r="AG65" s="16"/>
    </row>
    <row r="66" spans="2:33" ht="12">
      <c r="B66" s="631"/>
      <c r="C66" s="615" t="s">
        <v>193</v>
      </c>
      <c r="D66" s="588"/>
      <c r="E66" s="588"/>
      <c r="F66" s="588"/>
      <c r="G66" s="616" t="s">
        <v>70</v>
      </c>
      <c r="H66" s="616"/>
      <c r="I66" s="616"/>
      <c r="J66" s="617"/>
      <c r="K66" s="617"/>
      <c r="L66" s="617"/>
      <c r="M66" s="617"/>
      <c r="N66" s="617"/>
      <c r="O66" s="617"/>
      <c r="P66" s="617"/>
      <c r="Q66" s="588" t="s">
        <v>11</v>
      </c>
      <c r="R66" s="588"/>
      <c r="S66" s="588"/>
      <c r="T66" s="588"/>
      <c r="U66" s="618"/>
      <c r="V66" s="618"/>
      <c r="W66" s="618"/>
      <c r="X66" s="617"/>
      <c r="Y66" s="617"/>
      <c r="Z66" s="617"/>
      <c r="AA66" s="617"/>
      <c r="AB66" s="617"/>
      <c r="AC66" s="617"/>
      <c r="AD66" s="619"/>
      <c r="AE66" s="18"/>
      <c r="AF66" s="16"/>
      <c r="AG66" s="16"/>
    </row>
    <row r="67" spans="2:33" ht="12">
      <c r="B67" s="631"/>
      <c r="C67" s="588"/>
      <c r="D67" s="588"/>
      <c r="E67" s="588"/>
      <c r="F67" s="588"/>
      <c r="G67" s="588" t="s">
        <v>10</v>
      </c>
      <c r="H67" s="588"/>
      <c r="I67" s="588"/>
      <c r="J67" s="589"/>
      <c r="K67" s="589"/>
      <c r="L67" s="589"/>
      <c r="M67" s="589"/>
      <c r="N67" s="589"/>
      <c r="O67" s="589"/>
      <c r="P67" s="589"/>
      <c r="Q67" s="588"/>
      <c r="R67" s="588"/>
      <c r="S67" s="588"/>
      <c r="T67" s="588"/>
      <c r="U67" s="610"/>
      <c r="V67" s="610"/>
      <c r="W67" s="610"/>
      <c r="X67" s="589"/>
      <c r="Y67" s="589"/>
      <c r="Z67" s="589"/>
      <c r="AA67" s="589"/>
      <c r="AB67" s="589"/>
      <c r="AC67" s="589"/>
      <c r="AD67" s="611"/>
      <c r="AE67" s="2"/>
      <c r="AF67" s="16"/>
      <c r="AG67" s="16"/>
    </row>
    <row r="68" spans="2:33" ht="12">
      <c r="B68" s="631"/>
      <c r="C68" s="588"/>
      <c r="D68" s="588"/>
      <c r="E68" s="588"/>
      <c r="F68" s="588"/>
      <c r="G68" s="588"/>
      <c r="H68" s="588"/>
      <c r="I68" s="588"/>
      <c r="J68" s="589"/>
      <c r="K68" s="589"/>
      <c r="L68" s="589"/>
      <c r="M68" s="589"/>
      <c r="N68" s="589"/>
      <c r="O68" s="589"/>
      <c r="P68" s="589"/>
      <c r="Q68" s="588"/>
      <c r="R68" s="588"/>
      <c r="S68" s="588"/>
      <c r="T68" s="588"/>
      <c r="U68" s="610"/>
      <c r="V68" s="610"/>
      <c r="W68" s="610"/>
      <c r="X68" s="589"/>
      <c r="Y68" s="589"/>
      <c r="Z68" s="589"/>
      <c r="AA68" s="589"/>
      <c r="AB68" s="589"/>
      <c r="AC68" s="589"/>
      <c r="AD68" s="611"/>
      <c r="AE68" s="2"/>
      <c r="AF68" s="16"/>
      <c r="AG68" s="16"/>
    </row>
    <row r="69" spans="2:33" ht="24" customHeight="1">
      <c r="B69" s="631"/>
      <c r="C69" s="598" t="s">
        <v>75</v>
      </c>
      <c r="D69" s="599"/>
      <c r="E69" s="599"/>
      <c r="F69" s="599"/>
      <c r="G69" s="599"/>
      <c r="H69" s="599"/>
      <c r="I69" s="600"/>
      <c r="J69" s="601"/>
      <c r="K69" s="602"/>
      <c r="L69" s="602"/>
      <c r="M69" s="602"/>
      <c r="N69" s="602"/>
      <c r="O69" s="602"/>
      <c r="P69" s="603"/>
      <c r="Q69" s="598" t="s">
        <v>76</v>
      </c>
      <c r="R69" s="599"/>
      <c r="S69" s="599"/>
      <c r="T69" s="599"/>
      <c r="U69" s="599"/>
      <c r="V69" s="599"/>
      <c r="W69" s="600"/>
      <c r="X69" s="602"/>
      <c r="Y69" s="602"/>
      <c r="Z69" s="602"/>
      <c r="AA69" s="602"/>
      <c r="AB69" s="602"/>
      <c r="AC69" s="602"/>
      <c r="AD69" s="604"/>
      <c r="AE69" s="2"/>
      <c r="AF69" s="16"/>
      <c r="AG69" s="16"/>
    </row>
    <row r="70" spans="2:33" ht="12">
      <c r="B70" s="631"/>
      <c r="C70" s="588" t="s">
        <v>15</v>
      </c>
      <c r="D70" s="588"/>
      <c r="E70" s="588"/>
      <c r="F70" s="588"/>
      <c r="G70" s="588" t="s">
        <v>0</v>
      </c>
      <c r="H70" s="588"/>
      <c r="I70" s="588"/>
      <c r="J70" s="589"/>
      <c r="K70" s="589"/>
      <c r="L70" s="589"/>
      <c r="M70" s="589"/>
      <c r="N70" s="589"/>
      <c r="O70" s="589"/>
      <c r="P70" s="589"/>
      <c r="Q70" s="605"/>
      <c r="R70" s="606"/>
      <c r="S70" s="606"/>
      <c r="T70" s="606"/>
      <c r="U70" s="606"/>
      <c r="V70" s="606"/>
      <c r="W70" s="606"/>
      <c r="X70" s="606"/>
      <c r="Y70" s="606"/>
      <c r="Z70" s="606"/>
      <c r="AA70" s="606"/>
      <c r="AB70" s="606"/>
      <c r="AC70" s="606"/>
      <c r="AD70" s="609"/>
      <c r="AE70" s="2"/>
      <c r="AF70" s="16"/>
      <c r="AG70" s="16"/>
    </row>
    <row r="71" spans="2:33" ht="12">
      <c r="B71" s="631"/>
      <c r="C71" s="588"/>
      <c r="D71" s="588"/>
      <c r="E71" s="588"/>
      <c r="F71" s="588"/>
      <c r="G71" s="588" t="s">
        <v>1</v>
      </c>
      <c r="H71" s="588"/>
      <c r="I71" s="588"/>
      <c r="J71" s="589"/>
      <c r="K71" s="589"/>
      <c r="L71" s="589"/>
      <c r="M71" s="589"/>
      <c r="N71" s="589"/>
      <c r="O71" s="589"/>
      <c r="P71" s="589"/>
      <c r="Q71" s="607"/>
      <c r="R71" s="590"/>
      <c r="S71" s="590"/>
      <c r="T71" s="590"/>
      <c r="U71" s="590"/>
      <c r="V71" s="590"/>
      <c r="W71" s="590"/>
      <c r="X71" s="591"/>
      <c r="Y71" s="591"/>
      <c r="Z71" s="591"/>
      <c r="AA71" s="591"/>
      <c r="AB71" s="591"/>
      <c r="AC71" s="591"/>
      <c r="AD71" s="592"/>
      <c r="AE71" s="8"/>
      <c r="AF71" s="16"/>
      <c r="AG71" s="16"/>
    </row>
    <row r="72" spans="2:46" ht="12.75" customHeight="1">
      <c r="B72" s="641"/>
      <c r="C72" s="588"/>
      <c r="D72" s="588"/>
      <c r="E72" s="588"/>
      <c r="F72" s="588"/>
      <c r="G72" s="588" t="s">
        <v>16</v>
      </c>
      <c r="H72" s="588"/>
      <c r="I72" s="588"/>
      <c r="J72" s="589"/>
      <c r="K72" s="589"/>
      <c r="L72" s="589"/>
      <c r="M72" s="589"/>
      <c r="N72" s="589"/>
      <c r="O72" s="589"/>
      <c r="P72" s="589"/>
      <c r="Q72" s="637"/>
      <c r="R72" s="625"/>
      <c r="S72" s="625"/>
      <c r="T72" s="625"/>
      <c r="U72" s="625"/>
      <c r="V72" s="625"/>
      <c r="W72" s="625"/>
      <c r="X72" s="626"/>
      <c r="Y72" s="626"/>
      <c r="Z72" s="626"/>
      <c r="AA72" s="626"/>
      <c r="AB72" s="626"/>
      <c r="AC72" s="626"/>
      <c r="AD72" s="627"/>
      <c r="AE72" s="7"/>
      <c r="AF72" s="7"/>
      <c r="AG72" s="7"/>
      <c r="AH72" s="7"/>
      <c r="AI72" s="7"/>
      <c r="AJ72" s="7"/>
      <c r="AK72" s="7"/>
      <c r="AL72" s="7"/>
      <c r="AM72" s="7"/>
      <c r="AN72" s="7"/>
      <c r="AO72" s="7"/>
      <c r="AP72" s="7"/>
      <c r="AQ72" s="7"/>
      <c r="AR72" s="7"/>
      <c r="AS72" s="7"/>
      <c r="AT72" s="7"/>
    </row>
    <row r="73" spans="2:33" ht="19.5" customHeight="1">
      <c r="B73" s="628" t="s">
        <v>6</v>
      </c>
      <c r="C73" s="677"/>
      <c r="D73" s="677"/>
      <c r="E73" s="677"/>
      <c r="F73" s="677"/>
      <c r="G73" s="677"/>
      <c r="H73" s="677"/>
      <c r="I73" s="677"/>
      <c r="J73" s="677"/>
      <c r="K73" s="677"/>
      <c r="L73" s="677"/>
      <c r="M73" s="677"/>
      <c r="N73" s="677"/>
      <c r="O73" s="677"/>
      <c r="P73" s="677"/>
      <c r="Q73" s="677"/>
      <c r="R73" s="677"/>
      <c r="S73" s="677"/>
      <c r="T73" s="677"/>
      <c r="U73" s="677"/>
      <c r="V73" s="677"/>
      <c r="W73" s="677"/>
      <c r="X73" s="677"/>
      <c r="Y73" s="677"/>
      <c r="Z73" s="677"/>
      <c r="AA73" s="677"/>
      <c r="AB73" s="677"/>
      <c r="AC73" s="677"/>
      <c r="AD73" s="678"/>
      <c r="AE73" s="18"/>
      <c r="AF73" s="16"/>
      <c r="AG73" s="16"/>
    </row>
    <row r="74" spans="2:33" ht="19.5" customHeight="1">
      <c r="B74" s="631"/>
      <c r="C74" s="612" t="s">
        <v>14</v>
      </c>
      <c r="D74" s="613"/>
      <c r="E74" s="613"/>
      <c r="F74" s="613"/>
      <c r="G74" s="613"/>
      <c r="H74" s="613"/>
      <c r="I74" s="614"/>
      <c r="J74" s="633"/>
      <c r="K74" s="634"/>
      <c r="L74" s="634"/>
      <c r="M74" s="634"/>
      <c r="N74" s="634"/>
      <c r="O74" s="634"/>
      <c r="P74" s="635"/>
      <c r="Q74" s="612" t="s">
        <v>14</v>
      </c>
      <c r="R74" s="613"/>
      <c r="S74" s="613"/>
      <c r="T74" s="613"/>
      <c r="U74" s="613"/>
      <c r="V74" s="613"/>
      <c r="W74" s="614"/>
      <c r="X74" s="633"/>
      <c r="Y74" s="634"/>
      <c r="Z74" s="634"/>
      <c r="AA74" s="634"/>
      <c r="AB74" s="634"/>
      <c r="AC74" s="634"/>
      <c r="AD74" s="636"/>
      <c r="AE74" s="2"/>
      <c r="AF74" s="16"/>
      <c r="AG74" s="16"/>
    </row>
    <row r="75" spans="2:33" ht="12">
      <c r="B75" s="631"/>
      <c r="C75" s="59" t="s">
        <v>0</v>
      </c>
      <c r="D75" s="60"/>
      <c r="E75" s="61"/>
      <c r="F75" s="612"/>
      <c r="G75" s="613"/>
      <c r="H75" s="613"/>
      <c r="I75" s="614"/>
      <c r="J75" s="589"/>
      <c r="K75" s="589"/>
      <c r="L75" s="589"/>
      <c r="M75" s="589"/>
      <c r="N75" s="589"/>
      <c r="O75" s="589"/>
      <c r="P75" s="589"/>
      <c r="Q75" s="59" t="s">
        <v>0</v>
      </c>
      <c r="R75" s="60"/>
      <c r="S75" s="61"/>
      <c r="T75" s="612"/>
      <c r="U75" s="613"/>
      <c r="V75" s="613"/>
      <c r="W75" s="614"/>
      <c r="X75" s="589"/>
      <c r="Y75" s="589"/>
      <c r="Z75" s="589"/>
      <c r="AA75" s="589"/>
      <c r="AB75" s="589"/>
      <c r="AC75" s="589"/>
      <c r="AD75" s="611"/>
      <c r="AE75" s="2"/>
      <c r="AF75" s="16"/>
      <c r="AG75" s="16"/>
    </row>
    <row r="76" spans="2:33" ht="12">
      <c r="B76" s="631"/>
      <c r="C76" s="62"/>
      <c r="D76" s="63"/>
      <c r="E76" s="64"/>
      <c r="F76" s="612"/>
      <c r="G76" s="613"/>
      <c r="H76" s="613"/>
      <c r="I76" s="614"/>
      <c r="J76" s="620"/>
      <c r="K76" s="621"/>
      <c r="L76" s="621"/>
      <c r="M76" s="621"/>
      <c r="N76" s="621"/>
      <c r="O76" s="621"/>
      <c r="P76" s="622"/>
      <c r="Q76" s="62"/>
      <c r="R76" s="63"/>
      <c r="S76" s="64"/>
      <c r="T76" s="612"/>
      <c r="U76" s="613"/>
      <c r="V76" s="613"/>
      <c r="W76" s="614"/>
      <c r="X76" s="620"/>
      <c r="Y76" s="621"/>
      <c r="Z76" s="621"/>
      <c r="AA76" s="621"/>
      <c r="AB76" s="621"/>
      <c r="AC76" s="621"/>
      <c r="AD76" s="623"/>
      <c r="AE76" s="2"/>
      <c r="AF76" s="16"/>
      <c r="AG76" s="16"/>
    </row>
    <row r="77" spans="2:33" ht="12">
      <c r="B77" s="631"/>
      <c r="C77" s="62"/>
      <c r="D77" s="63"/>
      <c r="E77" s="64"/>
      <c r="F77" s="612"/>
      <c r="G77" s="613"/>
      <c r="H77" s="613"/>
      <c r="I77" s="614"/>
      <c r="J77" s="620"/>
      <c r="K77" s="621"/>
      <c r="L77" s="621"/>
      <c r="M77" s="621"/>
      <c r="N77" s="621"/>
      <c r="O77" s="621"/>
      <c r="P77" s="622"/>
      <c r="Q77" s="62"/>
      <c r="R77" s="63"/>
      <c r="S77" s="64"/>
      <c r="T77" s="612"/>
      <c r="U77" s="613"/>
      <c r="V77" s="613"/>
      <c r="W77" s="614"/>
      <c r="X77" s="620"/>
      <c r="Y77" s="621"/>
      <c r="Z77" s="621"/>
      <c r="AA77" s="621"/>
      <c r="AB77" s="621"/>
      <c r="AC77" s="621"/>
      <c r="AD77" s="623"/>
      <c r="AE77" s="2"/>
      <c r="AF77" s="16"/>
      <c r="AG77" s="16"/>
    </row>
    <row r="78" spans="2:33" ht="12">
      <c r="B78" s="631"/>
      <c r="C78" s="62"/>
      <c r="D78" s="63"/>
      <c r="E78" s="64"/>
      <c r="F78" s="612"/>
      <c r="G78" s="613"/>
      <c r="H78" s="613"/>
      <c r="I78" s="614"/>
      <c r="J78" s="620"/>
      <c r="K78" s="621"/>
      <c r="L78" s="621"/>
      <c r="M78" s="621"/>
      <c r="N78" s="621"/>
      <c r="O78" s="621"/>
      <c r="P78" s="622"/>
      <c r="Q78" s="62"/>
      <c r="R78" s="63"/>
      <c r="S78" s="64"/>
      <c r="T78" s="612"/>
      <c r="U78" s="613"/>
      <c r="V78" s="613"/>
      <c r="W78" s="614"/>
      <c r="X78" s="620"/>
      <c r="Y78" s="621"/>
      <c r="Z78" s="621"/>
      <c r="AA78" s="621"/>
      <c r="AB78" s="621"/>
      <c r="AC78" s="621"/>
      <c r="AD78" s="623"/>
      <c r="AE78" s="2"/>
      <c r="AF78" s="16"/>
      <c r="AG78" s="16"/>
    </row>
    <row r="79" spans="2:33" ht="12">
      <c r="B79" s="631"/>
      <c r="C79" s="62"/>
      <c r="D79" s="63"/>
      <c r="E79" s="64"/>
      <c r="F79" s="624" t="s">
        <v>71</v>
      </c>
      <c r="G79" s="599"/>
      <c r="H79" s="599"/>
      <c r="I79" s="600"/>
      <c r="J79" s="601"/>
      <c r="K79" s="602"/>
      <c r="L79" s="602"/>
      <c r="M79" s="602"/>
      <c r="N79" s="602"/>
      <c r="O79" s="602"/>
      <c r="P79" s="603"/>
      <c r="Q79" s="62"/>
      <c r="R79" s="66"/>
      <c r="S79" s="67"/>
      <c r="T79" s="624" t="s">
        <v>71</v>
      </c>
      <c r="U79" s="599"/>
      <c r="V79" s="599"/>
      <c r="W79" s="600"/>
      <c r="X79" s="601"/>
      <c r="Y79" s="602"/>
      <c r="Z79" s="602"/>
      <c r="AA79" s="602"/>
      <c r="AB79" s="602"/>
      <c r="AC79" s="602"/>
      <c r="AD79" s="604"/>
      <c r="AE79" s="2"/>
      <c r="AF79" s="16"/>
      <c r="AG79" s="16"/>
    </row>
    <row r="80" spans="2:33" ht="12">
      <c r="B80" s="631"/>
      <c r="C80" s="72"/>
      <c r="D80" s="59" t="s">
        <v>72</v>
      </c>
      <c r="E80" s="61"/>
      <c r="F80" s="612"/>
      <c r="G80" s="613"/>
      <c r="H80" s="613"/>
      <c r="I80" s="614"/>
      <c r="J80" s="620"/>
      <c r="K80" s="621"/>
      <c r="L80" s="621"/>
      <c r="M80" s="621"/>
      <c r="N80" s="621"/>
      <c r="O80" s="621"/>
      <c r="P80" s="622"/>
      <c r="Q80" s="72"/>
      <c r="R80" s="59" t="s">
        <v>72</v>
      </c>
      <c r="S80" s="61"/>
      <c r="T80" s="612"/>
      <c r="U80" s="613"/>
      <c r="V80" s="613"/>
      <c r="W80" s="614"/>
      <c r="X80" s="620"/>
      <c r="Y80" s="621"/>
      <c r="Z80" s="621"/>
      <c r="AA80" s="621"/>
      <c r="AB80" s="621"/>
      <c r="AC80" s="621"/>
      <c r="AD80" s="623"/>
      <c r="AE80" s="2"/>
      <c r="AF80" s="16"/>
      <c r="AG80" s="16"/>
    </row>
    <row r="81" spans="2:33" ht="12">
      <c r="B81" s="631"/>
      <c r="C81" s="62"/>
      <c r="D81" s="62" t="s">
        <v>73</v>
      </c>
      <c r="E81" s="64"/>
      <c r="F81" s="612"/>
      <c r="G81" s="613"/>
      <c r="H81" s="613"/>
      <c r="I81" s="614"/>
      <c r="J81" s="620"/>
      <c r="K81" s="621"/>
      <c r="L81" s="621"/>
      <c r="M81" s="621"/>
      <c r="N81" s="621"/>
      <c r="O81" s="621"/>
      <c r="P81" s="622"/>
      <c r="Q81" s="72"/>
      <c r="R81" s="62" t="s">
        <v>73</v>
      </c>
      <c r="S81" s="64"/>
      <c r="T81" s="612"/>
      <c r="U81" s="613"/>
      <c r="V81" s="613"/>
      <c r="W81" s="614"/>
      <c r="X81" s="620"/>
      <c r="Y81" s="621"/>
      <c r="Z81" s="621"/>
      <c r="AA81" s="621"/>
      <c r="AB81" s="621"/>
      <c r="AC81" s="621"/>
      <c r="AD81" s="623"/>
      <c r="AE81" s="2"/>
      <c r="AF81" s="16"/>
      <c r="AG81" s="16"/>
    </row>
    <row r="82" spans="2:33" ht="12">
      <c r="B82" s="631"/>
      <c r="C82" s="62"/>
      <c r="D82" s="62"/>
      <c r="E82" s="64"/>
      <c r="F82" s="612"/>
      <c r="G82" s="613"/>
      <c r="H82" s="613"/>
      <c r="I82" s="614"/>
      <c r="J82" s="620"/>
      <c r="K82" s="621"/>
      <c r="L82" s="621"/>
      <c r="M82" s="621"/>
      <c r="N82" s="621"/>
      <c r="O82" s="621"/>
      <c r="P82" s="622"/>
      <c r="Q82" s="72"/>
      <c r="R82" s="62"/>
      <c r="S82" s="64"/>
      <c r="T82" s="612"/>
      <c r="U82" s="613"/>
      <c r="V82" s="613"/>
      <c r="W82" s="614"/>
      <c r="X82" s="620"/>
      <c r="Y82" s="621"/>
      <c r="Z82" s="621"/>
      <c r="AA82" s="621"/>
      <c r="AB82" s="621"/>
      <c r="AC82" s="621"/>
      <c r="AD82" s="623"/>
      <c r="AE82" s="2"/>
      <c r="AF82" s="16"/>
      <c r="AG82" s="16"/>
    </row>
    <row r="83" spans="2:33" ht="12">
      <c r="B83" s="631"/>
      <c r="C83" s="62"/>
      <c r="D83" s="62"/>
      <c r="E83" s="64"/>
      <c r="F83" s="612"/>
      <c r="G83" s="613"/>
      <c r="H83" s="613"/>
      <c r="I83" s="614"/>
      <c r="J83" s="620"/>
      <c r="K83" s="621"/>
      <c r="L83" s="621"/>
      <c r="M83" s="621"/>
      <c r="N83" s="621"/>
      <c r="O83" s="621"/>
      <c r="P83" s="622"/>
      <c r="Q83" s="72"/>
      <c r="R83" s="62"/>
      <c r="S83" s="64"/>
      <c r="T83" s="612"/>
      <c r="U83" s="613"/>
      <c r="V83" s="613"/>
      <c r="W83" s="614"/>
      <c r="X83" s="620"/>
      <c r="Y83" s="621"/>
      <c r="Z83" s="621"/>
      <c r="AA83" s="621"/>
      <c r="AB83" s="621"/>
      <c r="AC83" s="621"/>
      <c r="AD83" s="623"/>
      <c r="AE83" s="2"/>
      <c r="AF83" s="16"/>
      <c r="AG83" s="16"/>
    </row>
    <row r="84" spans="2:33" ht="12">
      <c r="B84" s="631"/>
      <c r="C84" s="65"/>
      <c r="D84" s="65"/>
      <c r="E84" s="67"/>
      <c r="F84" s="624" t="s">
        <v>71</v>
      </c>
      <c r="G84" s="599"/>
      <c r="H84" s="599"/>
      <c r="I84" s="600"/>
      <c r="J84" s="601"/>
      <c r="K84" s="602"/>
      <c r="L84" s="602"/>
      <c r="M84" s="602"/>
      <c r="N84" s="602"/>
      <c r="O84" s="602"/>
      <c r="P84" s="603"/>
      <c r="Q84" s="68"/>
      <c r="R84" s="65"/>
      <c r="S84" s="67"/>
      <c r="T84" s="624" t="s">
        <v>71</v>
      </c>
      <c r="U84" s="599"/>
      <c r="V84" s="599"/>
      <c r="W84" s="600"/>
      <c r="X84" s="601"/>
      <c r="Y84" s="602"/>
      <c r="Z84" s="602"/>
      <c r="AA84" s="602"/>
      <c r="AB84" s="602"/>
      <c r="AC84" s="602"/>
      <c r="AD84" s="604"/>
      <c r="AE84" s="2"/>
      <c r="AF84" s="16"/>
      <c r="AG84" s="16"/>
    </row>
    <row r="85" spans="2:33" ht="19.5" customHeight="1">
      <c r="B85" s="631"/>
      <c r="C85" s="612" t="s">
        <v>1</v>
      </c>
      <c r="D85" s="613"/>
      <c r="E85" s="613"/>
      <c r="F85" s="613"/>
      <c r="G85" s="613"/>
      <c r="H85" s="613"/>
      <c r="I85" s="614"/>
      <c r="J85" s="589"/>
      <c r="K85" s="589"/>
      <c r="L85" s="589"/>
      <c r="M85" s="589"/>
      <c r="N85" s="589"/>
      <c r="O85" s="589"/>
      <c r="P85" s="589"/>
      <c r="Q85" s="612" t="s">
        <v>1</v>
      </c>
      <c r="R85" s="613"/>
      <c r="S85" s="613"/>
      <c r="T85" s="613"/>
      <c r="U85" s="613"/>
      <c r="V85" s="613"/>
      <c r="W85" s="614"/>
      <c r="X85" s="589"/>
      <c r="Y85" s="589"/>
      <c r="Z85" s="589"/>
      <c r="AA85" s="589"/>
      <c r="AB85" s="589"/>
      <c r="AC85" s="589"/>
      <c r="AD85" s="611"/>
      <c r="AE85" s="2"/>
      <c r="AF85" s="16"/>
      <c r="AG85" s="16"/>
    </row>
    <row r="86" spans="2:33" ht="12">
      <c r="B86" s="631"/>
      <c r="C86" s="615" t="s">
        <v>193</v>
      </c>
      <c r="D86" s="588"/>
      <c r="E86" s="588"/>
      <c r="F86" s="588"/>
      <c r="G86" s="616" t="s">
        <v>70</v>
      </c>
      <c r="H86" s="616"/>
      <c r="I86" s="616"/>
      <c r="J86" s="617"/>
      <c r="K86" s="617"/>
      <c r="L86" s="617"/>
      <c r="M86" s="617"/>
      <c r="N86" s="617"/>
      <c r="O86" s="617"/>
      <c r="P86" s="617"/>
      <c r="Q86" s="698" t="s">
        <v>11</v>
      </c>
      <c r="R86" s="699"/>
      <c r="S86" s="699"/>
      <c r="T86" s="700"/>
      <c r="U86" s="685"/>
      <c r="V86" s="686"/>
      <c r="W86" s="687"/>
      <c r="X86" s="690"/>
      <c r="Y86" s="691"/>
      <c r="Z86" s="691"/>
      <c r="AA86" s="691"/>
      <c r="AB86" s="691"/>
      <c r="AC86" s="691"/>
      <c r="AD86" s="692"/>
      <c r="AE86" s="18"/>
      <c r="AF86" s="16"/>
      <c r="AG86" s="16"/>
    </row>
    <row r="87" spans="2:33" ht="12">
      <c r="B87" s="631"/>
      <c r="C87" s="588"/>
      <c r="D87" s="588"/>
      <c r="E87" s="588"/>
      <c r="F87" s="588"/>
      <c r="G87" s="588" t="s">
        <v>10</v>
      </c>
      <c r="H87" s="588"/>
      <c r="I87" s="588"/>
      <c r="J87" s="589"/>
      <c r="K87" s="589"/>
      <c r="L87" s="589"/>
      <c r="M87" s="589"/>
      <c r="N87" s="589"/>
      <c r="O87" s="589"/>
      <c r="P87" s="589"/>
      <c r="Q87" s="701"/>
      <c r="R87" s="702"/>
      <c r="S87" s="702"/>
      <c r="T87" s="703"/>
      <c r="U87" s="682"/>
      <c r="V87" s="683"/>
      <c r="W87" s="684"/>
      <c r="X87" s="620"/>
      <c r="Y87" s="621"/>
      <c r="Z87" s="621"/>
      <c r="AA87" s="621"/>
      <c r="AB87" s="621"/>
      <c r="AC87" s="621"/>
      <c r="AD87" s="623"/>
      <c r="AE87" s="2"/>
      <c r="AF87" s="16"/>
      <c r="AG87" s="16"/>
    </row>
    <row r="88" spans="2:33" ht="12">
      <c r="B88" s="631"/>
      <c r="C88" s="588"/>
      <c r="D88" s="588"/>
      <c r="E88" s="588"/>
      <c r="F88" s="588"/>
      <c r="G88" s="588"/>
      <c r="H88" s="588"/>
      <c r="I88" s="588"/>
      <c r="J88" s="589"/>
      <c r="K88" s="589"/>
      <c r="L88" s="589"/>
      <c r="M88" s="589"/>
      <c r="N88" s="589"/>
      <c r="O88" s="589"/>
      <c r="P88" s="589"/>
      <c r="Q88" s="704"/>
      <c r="R88" s="705"/>
      <c r="S88" s="705"/>
      <c r="T88" s="706"/>
      <c r="U88" s="682"/>
      <c r="V88" s="683"/>
      <c r="W88" s="684"/>
      <c r="X88" s="620"/>
      <c r="Y88" s="621"/>
      <c r="Z88" s="621"/>
      <c r="AA88" s="621"/>
      <c r="AB88" s="621"/>
      <c r="AC88" s="621"/>
      <c r="AD88" s="623"/>
      <c r="AE88" s="2"/>
      <c r="AF88" s="16"/>
      <c r="AG88" s="16"/>
    </row>
    <row r="89" spans="2:33" ht="24" customHeight="1">
      <c r="B89" s="631"/>
      <c r="C89" s="598" t="s">
        <v>75</v>
      </c>
      <c r="D89" s="599"/>
      <c r="E89" s="599"/>
      <c r="F89" s="599"/>
      <c r="G89" s="599"/>
      <c r="H89" s="599"/>
      <c r="I89" s="600"/>
      <c r="J89" s="601"/>
      <c r="K89" s="602"/>
      <c r="L89" s="602"/>
      <c r="M89" s="602"/>
      <c r="N89" s="602"/>
      <c r="O89" s="602"/>
      <c r="P89" s="603"/>
      <c r="Q89" s="598" t="s">
        <v>76</v>
      </c>
      <c r="R89" s="599"/>
      <c r="S89" s="599"/>
      <c r="T89" s="599"/>
      <c r="U89" s="599"/>
      <c r="V89" s="599"/>
      <c r="W89" s="600"/>
      <c r="X89" s="602"/>
      <c r="Y89" s="602"/>
      <c r="Z89" s="602"/>
      <c r="AA89" s="602"/>
      <c r="AB89" s="602"/>
      <c r="AC89" s="602"/>
      <c r="AD89" s="604"/>
      <c r="AE89" s="2"/>
      <c r="AF89" s="16"/>
      <c r="AG89" s="16"/>
    </row>
    <row r="90" spans="2:33" ht="12">
      <c r="B90" s="631"/>
      <c r="C90" s="588" t="s">
        <v>15</v>
      </c>
      <c r="D90" s="588"/>
      <c r="E90" s="588"/>
      <c r="F90" s="588"/>
      <c r="G90" s="588" t="s">
        <v>0</v>
      </c>
      <c r="H90" s="588"/>
      <c r="I90" s="588"/>
      <c r="J90" s="589"/>
      <c r="K90" s="589"/>
      <c r="L90" s="589"/>
      <c r="M90" s="589"/>
      <c r="N90" s="589"/>
      <c r="O90" s="589"/>
      <c r="P90" s="589"/>
      <c r="Q90" s="605"/>
      <c r="R90" s="606"/>
      <c r="S90" s="606"/>
      <c r="T90" s="606"/>
      <c r="U90" s="606"/>
      <c r="V90" s="606"/>
      <c r="W90" s="606"/>
      <c r="X90" s="606"/>
      <c r="Y90" s="606"/>
      <c r="Z90" s="606"/>
      <c r="AA90" s="606"/>
      <c r="AB90" s="606"/>
      <c r="AC90" s="606"/>
      <c r="AD90" s="609"/>
      <c r="AE90" s="2"/>
      <c r="AF90" s="16"/>
      <c r="AG90" s="16"/>
    </row>
    <row r="91" spans="2:33" ht="12">
      <c r="B91" s="631"/>
      <c r="C91" s="588"/>
      <c r="D91" s="588"/>
      <c r="E91" s="588"/>
      <c r="F91" s="588"/>
      <c r="G91" s="588" t="s">
        <v>1</v>
      </c>
      <c r="H91" s="588"/>
      <c r="I91" s="588"/>
      <c r="J91" s="589"/>
      <c r="K91" s="589"/>
      <c r="L91" s="589"/>
      <c r="M91" s="589"/>
      <c r="N91" s="589"/>
      <c r="O91" s="589"/>
      <c r="P91" s="589"/>
      <c r="Q91" s="607"/>
      <c r="R91" s="590"/>
      <c r="S91" s="590"/>
      <c r="T91" s="590"/>
      <c r="U91" s="590"/>
      <c r="V91" s="590"/>
      <c r="W91" s="590"/>
      <c r="X91" s="591"/>
      <c r="Y91" s="591"/>
      <c r="Z91" s="591"/>
      <c r="AA91" s="591"/>
      <c r="AB91" s="591"/>
      <c r="AC91" s="591"/>
      <c r="AD91" s="592"/>
      <c r="AE91" s="8"/>
      <c r="AF91" s="16"/>
      <c r="AG91" s="16"/>
    </row>
    <row r="92" spans="2:46" ht="12.75" customHeight="1">
      <c r="B92" s="641"/>
      <c r="C92" s="588"/>
      <c r="D92" s="588"/>
      <c r="E92" s="588"/>
      <c r="F92" s="588"/>
      <c r="G92" s="588" t="s">
        <v>16</v>
      </c>
      <c r="H92" s="588"/>
      <c r="I92" s="588"/>
      <c r="J92" s="589"/>
      <c r="K92" s="589"/>
      <c r="L92" s="589"/>
      <c r="M92" s="589"/>
      <c r="N92" s="589"/>
      <c r="O92" s="589"/>
      <c r="P92" s="589"/>
      <c r="Q92" s="637"/>
      <c r="R92" s="625"/>
      <c r="S92" s="625"/>
      <c r="T92" s="625"/>
      <c r="U92" s="625"/>
      <c r="V92" s="625"/>
      <c r="W92" s="625"/>
      <c r="X92" s="626"/>
      <c r="Y92" s="626"/>
      <c r="Z92" s="626"/>
      <c r="AA92" s="626"/>
      <c r="AB92" s="626"/>
      <c r="AC92" s="626"/>
      <c r="AD92" s="627"/>
      <c r="AE92" s="7"/>
      <c r="AF92" s="7"/>
      <c r="AG92" s="7"/>
      <c r="AH92" s="7"/>
      <c r="AI92" s="7"/>
      <c r="AJ92" s="7"/>
      <c r="AK92" s="7"/>
      <c r="AL92" s="7"/>
      <c r="AM92" s="7"/>
      <c r="AN92" s="7"/>
      <c r="AO92" s="7"/>
      <c r="AP92" s="7"/>
      <c r="AQ92" s="7"/>
      <c r="AR92" s="7"/>
      <c r="AS92" s="7"/>
      <c r="AT92" s="7"/>
    </row>
    <row r="93" spans="2:33" ht="19.5" customHeight="1">
      <c r="B93" s="628" t="s">
        <v>7</v>
      </c>
      <c r="C93" s="677"/>
      <c r="D93" s="677"/>
      <c r="E93" s="677"/>
      <c r="F93" s="677"/>
      <c r="G93" s="677"/>
      <c r="H93" s="677"/>
      <c r="I93" s="677"/>
      <c r="J93" s="677"/>
      <c r="K93" s="677"/>
      <c r="L93" s="677"/>
      <c r="M93" s="677"/>
      <c r="N93" s="677"/>
      <c r="O93" s="677"/>
      <c r="P93" s="677"/>
      <c r="Q93" s="677"/>
      <c r="R93" s="677"/>
      <c r="S93" s="677"/>
      <c r="T93" s="677"/>
      <c r="U93" s="677"/>
      <c r="V93" s="677"/>
      <c r="W93" s="677"/>
      <c r="X93" s="677"/>
      <c r="Y93" s="677"/>
      <c r="Z93" s="677"/>
      <c r="AA93" s="677"/>
      <c r="AB93" s="677"/>
      <c r="AC93" s="677"/>
      <c r="AD93" s="678"/>
      <c r="AE93" s="18"/>
      <c r="AF93" s="16"/>
      <c r="AG93" s="16"/>
    </row>
    <row r="94" spans="2:33" ht="19.5" customHeight="1">
      <c r="B94" s="631"/>
      <c r="C94" s="612" t="s">
        <v>14</v>
      </c>
      <c r="D94" s="613"/>
      <c r="E94" s="613"/>
      <c r="F94" s="613"/>
      <c r="G94" s="613"/>
      <c r="H94" s="613"/>
      <c r="I94" s="614"/>
      <c r="J94" s="633"/>
      <c r="K94" s="634"/>
      <c r="L94" s="634"/>
      <c r="M94" s="634"/>
      <c r="N94" s="634"/>
      <c r="O94" s="634"/>
      <c r="P94" s="635"/>
      <c r="Q94" s="612" t="s">
        <v>14</v>
      </c>
      <c r="R94" s="613"/>
      <c r="S94" s="613"/>
      <c r="T94" s="613"/>
      <c r="U94" s="613"/>
      <c r="V94" s="613"/>
      <c r="W94" s="614"/>
      <c r="X94" s="633"/>
      <c r="Y94" s="634"/>
      <c r="Z94" s="634"/>
      <c r="AA94" s="634"/>
      <c r="AB94" s="634"/>
      <c r="AC94" s="634"/>
      <c r="AD94" s="636"/>
      <c r="AE94" s="2"/>
      <c r="AF94" s="16"/>
      <c r="AG94" s="16"/>
    </row>
    <row r="95" spans="2:33" ht="12">
      <c r="B95" s="631"/>
      <c r="C95" s="59" t="s">
        <v>0</v>
      </c>
      <c r="D95" s="60"/>
      <c r="E95" s="61"/>
      <c r="F95" s="612"/>
      <c r="G95" s="613"/>
      <c r="H95" s="613"/>
      <c r="I95" s="614"/>
      <c r="J95" s="589"/>
      <c r="K95" s="589"/>
      <c r="L95" s="589"/>
      <c r="M95" s="589"/>
      <c r="N95" s="589"/>
      <c r="O95" s="589"/>
      <c r="P95" s="589"/>
      <c r="Q95" s="59" t="s">
        <v>0</v>
      </c>
      <c r="R95" s="60"/>
      <c r="S95" s="61"/>
      <c r="T95" s="612"/>
      <c r="U95" s="613"/>
      <c r="V95" s="613"/>
      <c r="W95" s="614"/>
      <c r="X95" s="589"/>
      <c r="Y95" s="589"/>
      <c r="Z95" s="589"/>
      <c r="AA95" s="589"/>
      <c r="AB95" s="589"/>
      <c r="AC95" s="589"/>
      <c r="AD95" s="611"/>
      <c r="AE95" s="2"/>
      <c r="AF95" s="16"/>
      <c r="AG95" s="16"/>
    </row>
    <row r="96" spans="2:33" ht="12">
      <c r="B96" s="631"/>
      <c r="C96" s="62"/>
      <c r="D96" s="63"/>
      <c r="E96" s="64"/>
      <c r="F96" s="612"/>
      <c r="G96" s="613"/>
      <c r="H96" s="613"/>
      <c r="I96" s="614"/>
      <c r="J96" s="620"/>
      <c r="K96" s="621"/>
      <c r="L96" s="621"/>
      <c r="M96" s="621"/>
      <c r="N96" s="621"/>
      <c r="O96" s="621"/>
      <c r="P96" s="622"/>
      <c r="Q96" s="62"/>
      <c r="R96" s="63"/>
      <c r="S96" s="64"/>
      <c r="T96" s="612"/>
      <c r="U96" s="613"/>
      <c r="V96" s="613"/>
      <c r="W96" s="614"/>
      <c r="X96" s="620"/>
      <c r="Y96" s="621"/>
      <c r="Z96" s="621"/>
      <c r="AA96" s="621"/>
      <c r="AB96" s="621"/>
      <c r="AC96" s="621"/>
      <c r="AD96" s="623"/>
      <c r="AE96" s="2"/>
      <c r="AF96" s="16"/>
      <c r="AG96" s="16"/>
    </row>
    <row r="97" spans="2:33" ht="12">
      <c r="B97" s="631"/>
      <c r="C97" s="62"/>
      <c r="D97" s="63"/>
      <c r="E97" s="64"/>
      <c r="F97" s="612"/>
      <c r="G97" s="613"/>
      <c r="H97" s="613"/>
      <c r="I97" s="614"/>
      <c r="J97" s="620"/>
      <c r="K97" s="621"/>
      <c r="L97" s="621"/>
      <c r="M97" s="621"/>
      <c r="N97" s="621"/>
      <c r="O97" s="621"/>
      <c r="P97" s="622"/>
      <c r="Q97" s="62"/>
      <c r="R97" s="63"/>
      <c r="S97" s="64"/>
      <c r="T97" s="612"/>
      <c r="U97" s="613"/>
      <c r="V97" s="613"/>
      <c r="W97" s="614"/>
      <c r="X97" s="620"/>
      <c r="Y97" s="621"/>
      <c r="Z97" s="621"/>
      <c r="AA97" s="621"/>
      <c r="AB97" s="621"/>
      <c r="AC97" s="621"/>
      <c r="AD97" s="623"/>
      <c r="AE97" s="2"/>
      <c r="AF97" s="16"/>
      <c r="AG97" s="16"/>
    </row>
    <row r="98" spans="2:33" ht="12">
      <c r="B98" s="631"/>
      <c r="C98" s="62"/>
      <c r="D98" s="63"/>
      <c r="E98" s="64"/>
      <c r="F98" s="612"/>
      <c r="G98" s="613"/>
      <c r="H98" s="613"/>
      <c r="I98" s="614"/>
      <c r="J98" s="620"/>
      <c r="K98" s="621"/>
      <c r="L98" s="621"/>
      <c r="M98" s="621"/>
      <c r="N98" s="621"/>
      <c r="O98" s="621"/>
      <c r="P98" s="622"/>
      <c r="Q98" s="62"/>
      <c r="R98" s="63"/>
      <c r="S98" s="64"/>
      <c r="T98" s="612"/>
      <c r="U98" s="613"/>
      <c r="V98" s="613"/>
      <c r="W98" s="614"/>
      <c r="X98" s="620"/>
      <c r="Y98" s="621"/>
      <c r="Z98" s="621"/>
      <c r="AA98" s="621"/>
      <c r="AB98" s="621"/>
      <c r="AC98" s="621"/>
      <c r="AD98" s="623"/>
      <c r="AE98" s="2"/>
      <c r="AF98" s="16"/>
      <c r="AG98" s="16"/>
    </row>
    <row r="99" spans="2:33" ht="12">
      <c r="B99" s="631"/>
      <c r="C99" s="62"/>
      <c r="D99" s="63"/>
      <c r="E99" s="64"/>
      <c r="F99" s="624" t="s">
        <v>71</v>
      </c>
      <c r="G99" s="599"/>
      <c r="H99" s="599"/>
      <c r="I99" s="600"/>
      <c r="J99" s="601"/>
      <c r="K99" s="602"/>
      <c r="L99" s="602"/>
      <c r="M99" s="602"/>
      <c r="N99" s="602"/>
      <c r="O99" s="602"/>
      <c r="P99" s="603"/>
      <c r="Q99" s="62"/>
      <c r="R99" s="66"/>
      <c r="S99" s="67"/>
      <c r="T99" s="624" t="s">
        <v>71</v>
      </c>
      <c r="U99" s="599"/>
      <c r="V99" s="599"/>
      <c r="W99" s="600"/>
      <c r="X99" s="601"/>
      <c r="Y99" s="602"/>
      <c r="Z99" s="602"/>
      <c r="AA99" s="602"/>
      <c r="AB99" s="602"/>
      <c r="AC99" s="602"/>
      <c r="AD99" s="604"/>
      <c r="AE99" s="2"/>
      <c r="AF99" s="16"/>
      <c r="AG99" s="16"/>
    </row>
    <row r="100" spans="2:33" ht="12">
      <c r="B100" s="631"/>
      <c r="C100" s="72"/>
      <c r="D100" s="59" t="s">
        <v>72</v>
      </c>
      <c r="E100" s="61"/>
      <c r="F100" s="612"/>
      <c r="G100" s="613"/>
      <c r="H100" s="613"/>
      <c r="I100" s="614"/>
      <c r="J100" s="620"/>
      <c r="K100" s="621"/>
      <c r="L100" s="621"/>
      <c r="M100" s="621"/>
      <c r="N100" s="621"/>
      <c r="O100" s="621"/>
      <c r="P100" s="622"/>
      <c r="Q100" s="72"/>
      <c r="R100" s="59" t="s">
        <v>72</v>
      </c>
      <c r="S100" s="61"/>
      <c r="T100" s="612"/>
      <c r="U100" s="613"/>
      <c r="V100" s="613"/>
      <c r="W100" s="614"/>
      <c r="X100" s="620"/>
      <c r="Y100" s="621"/>
      <c r="Z100" s="621"/>
      <c r="AA100" s="621"/>
      <c r="AB100" s="621"/>
      <c r="AC100" s="621"/>
      <c r="AD100" s="623"/>
      <c r="AE100" s="2"/>
      <c r="AF100" s="16"/>
      <c r="AG100" s="16"/>
    </row>
    <row r="101" spans="2:33" ht="12">
      <c r="B101" s="631"/>
      <c r="C101" s="62"/>
      <c r="D101" s="62" t="s">
        <v>73</v>
      </c>
      <c r="E101" s="64"/>
      <c r="F101" s="612"/>
      <c r="G101" s="613"/>
      <c r="H101" s="613"/>
      <c r="I101" s="614"/>
      <c r="J101" s="620"/>
      <c r="K101" s="621"/>
      <c r="L101" s="621"/>
      <c r="M101" s="621"/>
      <c r="N101" s="621"/>
      <c r="O101" s="621"/>
      <c r="P101" s="622"/>
      <c r="Q101" s="72"/>
      <c r="R101" s="62" t="s">
        <v>73</v>
      </c>
      <c r="S101" s="64"/>
      <c r="T101" s="612"/>
      <c r="U101" s="613"/>
      <c r="V101" s="613"/>
      <c r="W101" s="614"/>
      <c r="X101" s="620"/>
      <c r="Y101" s="621"/>
      <c r="Z101" s="621"/>
      <c r="AA101" s="621"/>
      <c r="AB101" s="621"/>
      <c r="AC101" s="621"/>
      <c r="AD101" s="623"/>
      <c r="AE101" s="2"/>
      <c r="AF101" s="16"/>
      <c r="AG101" s="16"/>
    </row>
    <row r="102" spans="2:33" ht="12">
      <c r="B102" s="631"/>
      <c r="C102" s="62"/>
      <c r="D102" s="62"/>
      <c r="E102" s="64"/>
      <c r="F102" s="612"/>
      <c r="G102" s="613"/>
      <c r="H102" s="613"/>
      <c r="I102" s="614"/>
      <c r="J102" s="620"/>
      <c r="K102" s="621"/>
      <c r="L102" s="621"/>
      <c r="M102" s="621"/>
      <c r="N102" s="621"/>
      <c r="O102" s="621"/>
      <c r="P102" s="622"/>
      <c r="Q102" s="72"/>
      <c r="R102" s="62"/>
      <c r="S102" s="64"/>
      <c r="T102" s="612"/>
      <c r="U102" s="613"/>
      <c r="V102" s="613"/>
      <c r="W102" s="614"/>
      <c r="X102" s="620"/>
      <c r="Y102" s="621"/>
      <c r="Z102" s="621"/>
      <c r="AA102" s="621"/>
      <c r="AB102" s="621"/>
      <c r="AC102" s="621"/>
      <c r="AD102" s="623"/>
      <c r="AE102" s="2"/>
      <c r="AF102" s="16"/>
      <c r="AG102" s="16"/>
    </row>
    <row r="103" spans="2:33" ht="12">
      <c r="B103" s="631"/>
      <c r="C103" s="62"/>
      <c r="D103" s="62"/>
      <c r="E103" s="64"/>
      <c r="F103" s="612"/>
      <c r="G103" s="613"/>
      <c r="H103" s="613"/>
      <c r="I103" s="614"/>
      <c r="J103" s="620"/>
      <c r="K103" s="621"/>
      <c r="L103" s="621"/>
      <c r="M103" s="621"/>
      <c r="N103" s="621"/>
      <c r="O103" s="621"/>
      <c r="P103" s="622"/>
      <c r="Q103" s="72"/>
      <c r="R103" s="62"/>
      <c r="S103" s="64"/>
      <c r="T103" s="612"/>
      <c r="U103" s="613"/>
      <c r="V103" s="613"/>
      <c r="W103" s="614"/>
      <c r="X103" s="620"/>
      <c r="Y103" s="621"/>
      <c r="Z103" s="621"/>
      <c r="AA103" s="621"/>
      <c r="AB103" s="621"/>
      <c r="AC103" s="621"/>
      <c r="AD103" s="623"/>
      <c r="AE103" s="2"/>
      <c r="AF103" s="16"/>
      <c r="AG103" s="16"/>
    </row>
    <row r="104" spans="2:33" ht="12">
      <c r="B104" s="631"/>
      <c r="C104" s="65"/>
      <c r="D104" s="65"/>
      <c r="E104" s="67"/>
      <c r="F104" s="624" t="s">
        <v>71</v>
      </c>
      <c r="G104" s="599"/>
      <c r="H104" s="599"/>
      <c r="I104" s="600"/>
      <c r="J104" s="601"/>
      <c r="K104" s="602"/>
      <c r="L104" s="602"/>
      <c r="M104" s="602"/>
      <c r="N104" s="602"/>
      <c r="O104" s="602"/>
      <c r="P104" s="603"/>
      <c r="Q104" s="68"/>
      <c r="R104" s="65"/>
      <c r="S104" s="67"/>
      <c r="T104" s="624" t="s">
        <v>71</v>
      </c>
      <c r="U104" s="599"/>
      <c r="V104" s="599"/>
      <c r="W104" s="600"/>
      <c r="X104" s="601"/>
      <c r="Y104" s="602"/>
      <c r="Z104" s="602"/>
      <c r="AA104" s="602"/>
      <c r="AB104" s="602"/>
      <c r="AC104" s="602"/>
      <c r="AD104" s="604"/>
      <c r="AE104" s="2"/>
      <c r="AF104" s="16"/>
      <c r="AG104" s="16"/>
    </row>
    <row r="105" spans="2:33" ht="19.5" customHeight="1">
      <c r="B105" s="631"/>
      <c r="C105" s="612" t="s">
        <v>1</v>
      </c>
      <c r="D105" s="613"/>
      <c r="E105" s="613"/>
      <c r="F105" s="613"/>
      <c r="G105" s="613"/>
      <c r="H105" s="613"/>
      <c r="I105" s="614"/>
      <c r="J105" s="589"/>
      <c r="K105" s="589"/>
      <c r="L105" s="589"/>
      <c r="M105" s="589"/>
      <c r="N105" s="589"/>
      <c r="O105" s="589"/>
      <c r="P105" s="589"/>
      <c r="Q105" s="612" t="s">
        <v>1</v>
      </c>
      <c r="R105" s="613"/>
      <c r="S105" s="613"/>
      <c r="T105" s="613"/>
      <c r="U105" s="613"/>
      <c r="V105" s="613"/>
      <c r="W105" s="614"/>
      <c r="X105" s="589"/>
      <c r="Y105" s="589"/>
      <c r="Z105" s="589"/>
      <c r="AA105" s="589"/>
      <c r="AB105" s="589"/>
      <c r="AC105" s="589"/>
      <c r="AD105" s="611"/>
      <c r="AE105" s="2"/>
      <c r="AF105" s="16"/>
      <c r="AG105" s="16"/>
    </row>
    <row r="106" spans="2:33" ht="12">
      <c r="B106" s="631"/>
      <c r="C106" s="615" t="s">
        <v>193</v>
      </c>
      <c r="D106" s="588"/>
      <c r="E106" s="588"/>
      <c r="F106" s="588"/>
      <c r="G106" s="616" t="s">
        <v>70</v>
      </c>
      <c r="H106" s="616"/>
      <c r="I106" s="616"/>
      <c r="J106" s="617"/>
      <c r="K106" s="617"/>
      <c r="L106" s="617"/>
      <c r="M106" s="617"/>
      <c r="N106" s="617"/>
      <c r="O106" s="617"/>
      <c r="P106" s="617"/>
      <c r="Q106" s="588" t="s">
        <v>11</v>
      </c>
      <c r="R106" s="588"/>
      <c r="S106" s="588"/>
      <c r="T106" s="588"/>
      <c r="U106" s="618"/>
      <c r="V106" s="618"/>
      <c r="W106" s="618"/>
      <c r="X106" s="617"/>
      <c r="Y106" s="617"/>
      <c r="Z106" s="617"/>
      <c r="AA106" s="617"/>
      <c r="AB106" s="617"/>
      <c r="AC106" s="617"/>
      <c r="AD106" s="619"/>
      <c r="AE106" s="18"/>
      <c r="AF106" s="16"/>
      <c r="AG106" s="16"/>
    </row>
    <row r="107" spans="2:33" ht="12">
      <c r="B107" s="631"/>
      <c r="C107" s="588"/>
      <c r="D107" s="588"/>
      <c r="E107" s="588"/>
      <c r="F107" s="588"/>
      <c r="G107" s="588" t="s">
        <v>10</v>
      </c>
      <c r="H107" s="588"/>
      <c r="I107" s="588"/>
      <c r="J107" s="589"/>
      <c r="K107" s="589"/>
      <c r="L107" s="589"/>
      <c r="M107" s="589"/>
      <c r="N107" s="589"/>
      <c r="O107" s="589"/>
      <c r="P107" s="589"/>
      <c r="Q107" s="588"/>
      <c r="R107" s="588"/>
      <c r="S107" s="588"/>
      <c r="T107" s="588"/>
      <c r="U107" s="610"/>
      <c r="V107" s="610"/>
      <c r="W107" s="610"/>
      <c r="X107" s="589"/>
      <c r="Y107" s="589"/>
      <c r="Z107" s="589"/>
      <c r="AA107" s="589"/>
      <c r="AB107" s="589"/>
      <c r="AC107" s="589"/>
      <c r="AD107" s="611"/>
      <c r="AE107" s="2"/>
      <c r="AF107" s="16"/>
      <c r="AG107" s="16"/>
    </row>
    <row r="108" spans="2:33" ht="12">
      <c r="B108" s="631"/>
      <c r="C108" s="588"/>
      <c r="D108" s="588"/>
      <c r="E108" s="588"/>
      <c r="F108" s="588"/>
      <c r="G108" s="588"/>
      <c r="H108" s="588"/>
      <c r="I108" s="588"/>
      <c r="J108" s="589"/>
      <c r="K108" s="589"/>
      <c r="L108" s="589"/>
      <c r="M108" s="589"/>
      <c r="N108" s="589"/>
      <c r="O108" s="589"/>
      <c r="P108" s="589"/>
      <c r="Q108" s="588"/>
      <c r="R108" s="588"/>
      <c r="S108" s="588"/>
      <c r="T108" s="588"/>
      <c r="U108" s="610"/>
      <c r="V108" s="610"/>
      <c r="W108" s="610"/>
      <c r="X108" s="589"/>
      <c r="Y108" s="589"/>
      <c r="Z108" s="589"/>
      <c r="AA108" s="589"/>
      <c r="AB108" s="589"/>
      <c r="AC108" s="589"/>
      <c r="AD108" s="611"/>
      <c r="AE108" s="2"/>
      <c r="AF108" s="16"/>
      <c r="AG108" s="16"/>
    </row>
    <row r="109" spans="2:33" ht="24" customHeight="1">
      <c r="B109" s="631"/>
      <c r="C109" s="598" t="s">
        <v>75</v>
      </c>
      <c r="D109" s="599"/>
      <c r="E109" s="599"/>
      <c r="F109" s="599"/>
      <c r="G109" s="599"/>
      <c r="H109" s="599"/>
      <c r="I109" s="600"/>
      <c r="J109" s="601"/>
      <c r="K109" s="602"/>
      <c r="L109" s="602"/>
      <c r="M109" s="602"/>
      <c r="N109" s="602"/>
      <c r="O109" s="602"/>
      <c r="P109" s="603"/>
      <c r="Q109" s="598" t="s">
        <v>76</v>
      </c>
      <c r="R109" s="599"/>
      <c r="S109" s="599"/>
      <c r="T109" s="599"/>
      <c r="U109" s="599"/>
      <c r="V109" s="599"/>
      <c r="W109" s="600"/>
      <c r="X109" s="602"/>
      <c r="Y109" s="602"/>
      <c r="Z109" s="602"/>
      <c r="AA109" s="602"/>
      <c r="AB109" s="602"/>
      <c r="AC109" s="602"/>
      <c r="AD109" s="604"/>
      <c r="AE109" s="2"/>
      <c r="AF109" s="16"/>
      <c r="AG109" s="16"/>
    </row>
    <row r="110" spans="2:33" ht="12">
      <c r="B110" s="631"/>
      <c r="C110" s="588" t="s">
        <v>15</v>
      </c>
      <c r="D110" s="588"/>
      <c r="E110" s="588"/>
      <c r="F110" s="588"/>
      <c r="G110" s="588" t="s">
        <v>0</v>
      </c>
      <c r="H110" s="588"/>
      <c r="I110" s="588"/>
      <c r="J110" s="589"/>
      <c r="K110" s="589"/>
      <c r="L110" s="589"/>
      <c r="M110" s="589"/>
      <c r="N110" s="589"/>
      <c r="O110" s="589"/>
      <c r="P110" s="589"/>
      <c r="Q110" s="605"/>
      <c r="R110" s="606"/>
      <c r="S110" s="606"/>
      <c r="T110" s="606"/>
      <c r="U110" s="606"/>
      <c r="V110" s="606"/>
      <c r="W110" s="606"/>
      <c r="X110" s="606"/>
      <c r="Y110" s="606"/>
      <c r="Z110" s="606"/>
      <c r="AA110" s="606"/>
      <c r="AB110" s="606"/>
      <c r="AC110" s="606"/>
      <c r="AD110" s="609"/>
      <c r="AE110" s="2"/>
      <c r="AF110" s="16"/>
      <c r="AG110" s="16"/>
    </row>
    <row r="111" spans="2:33" ht="12" customHeight="1">
      <c r="B111" s="631"/>
      <c r="C111" s="588"/>
      <c r="D111" s="588"/>
      <c r="E111" s="588"/>
      <c r="F111" s="588"/>
      <c r="G111" s="588" t="s">
        <v>1</v>
      </c>
      <c r="H111" s="588"/>
      <c r="I111" s="588"/>
      <c r="J111" s="589"/>
      <c r="K111" s="589"/>
      <c r="L111" s="589"/>
      <c r="M111" s="589"/>
      <c r="N111" s="589"/>
      <c r="O111" s="589"/>
      <c r="P111" s="589"/>
      <c r="Q111" s="607"/>
      <c r="R111" s="590"/>
      <c r="S111" s="590"/>
      <c r="T111" s="590"/>
      <c r="U111" s="590"/>
      <c r="V111" s="590"/>
      <c r="W111" s="590"/>
      <c r="X111" s="591"/>
      <c r="Y111" s="591"/>
      <c r="Z111" s="591"/>
      <c r="AA111" s="591"/>
      <c r="AB111" s="591"/>
      <c r="AC111" s="591"/>
      <c r="AD111" s="592"/>
      <c r="AE111" s="8"/>
      <c r="AF111" s="16"/>
      <c r="AG111" s="16"/>
    </row>
    <row r="112" spans="2:46" ht="12.75" customHeight="1" thickBot="1">
      <c r="B112" s="632"/>
      <c r="C112" s="593"/>
      <c r="D112" s="593"/>
      <c r="E112" s="593"/>
      <c r="F112" s="593"/>
      <c r="G112" s="593" t="s">
        <v>16</v>
      </c>
      <c r="H112" s="593"/>
      <c r="I112" s="593"/>
      <c r="J112" s="594"/>
      <c r="K112" s="594"/>
      <c r="L112" s="594"/>
      <c r="M112" s="594"/>
      <c r="N112" s="594"/>
      <c r="O112" s="594"/>
      <c r="P112" s="594"/>
      <c r="Q112" s="608"/>
      <c r="R112" s="595"/>
      <c r="S112" s="595"/>
      <c r="T112" s="595"/>
      <c r="U112" s="595"/>
      <c r="V112" s="595"/>
      <c r="W112" s="595"/>
      <c r="X112" s="596"/>
      <c r="Y112" s="596"/>
      <c r="Z112" s="596"/>
      <c r="AA112" s="596"/>
      <c r="AB112" s="596"/>
      <c r="AC112" s="596"/>
      <c r="AD112" s="597"/>
      <c r="AE112" s="7"/>
      <c r="AF112" s="7"/>
      <c r="AG112" s="7"/>
      <c r="AH112" s="7"/>
      <c r="AI112" s="7"/>
      <c r="AJ112" s="7"/>
      <c r="AK112" s="7"/>
      <c r="AL112" s="7"/>
      <c r="AM112" s="7"/>
      <c r="AN112" s="7"/>
      <c r="AO112" s="7"/>
      <c r="AP112" s="7"/>
      <c r="AQ112" s="7"/>
      <c r="AR112" s="7"/>
      <c r="AS112" s="7"/>
      <c r="AT112" s="7"/>
    </row>
    <row r="113" ht="6" customHeight="1" thickBot="1"/>
    <row r="114" spans="2:30" ht="12">
      <c r="B114" s="638" t="s">
        <v>112</v>
      </c>
      <c r="C114" s="639"/>
      <c r="D114" s="639"/>
      <c r="E114" s="639"/>
      <c r="F114" s="639"/>
      <c r="G114" s="639"/>
      <c r="H114" s="639"/>
      <c r="I114" s="639"/>
      <c r="J114" s="639"/>
      <c r="K114" s="639"/>
      <c r="L114" s="639"/>
      <c r="M114" s="639"/>
      <c r="N114" s="639"/>
      <c r="O114" s="639"/>
      <c r="P114" s="639"/>
      <c r="Q114" s="639"/>
      <c r="R114" s="639"/>
      <c r="S114" s="639"/>
      <c r="T114" s="639"/>
      <c r="U114" s="639"/>
      <c r="V114" s="639"/>
      <c r="W114" s="639"/>
      <c r="X114" s="639"/>
      <c r="Y114" s="639"/>
      <c r="Z114" s="639"/>
      <c r="AA114" s="639"/>
      <c r="AB114" s="639"/>
      <c r="AC114" s="639"/>
      <c r="AD114" s="640"/>
    </row>
    <row r="115" spans="2:30" ht="19.5" customHeight="1">
      <c r="B115" s="631"/>
      <c r="C115" s="612" t="s">
        <v>14</v>
      </c>
      <c r="D115" s="613"/>
      <c r="E115" s="613"/>
      <c r="F115" s="613"/>
      <c r="G115" s="613"/>
      <c r="H115" s="613"/>
      <c r="I115" s="614"/>
      <c r="J115" s="633"/>
      <c r="K115" s="634"/>
      <c r="L115" s="634"/>
      <c r="M115" s="634"/>
      <c r="N115" s="634"/>
      <c r="O115" s="634"/>
      <c r="P115" s="635"/>
      <c r="Q115" s="612" t="s">
        <v>14</v>
      </c>
      <c r="R115" s="613"/>
      <c r="S115" s="613"/>
      <c r="T115" s="613"/>
      <c r="U115" s="613"/>
      <c r="V115" s="613"/>
      <c r="W115" s="614"/>
      <c r="X115" s="633"/>
      <c r="Y115" s="634"/>
      <c r="Z115" s="634"/>
      <c r="AA115" s="634"/>
      <c r="AB115" s="634"/>
      <c r="AC115" s="634"/>
      <c r="AD115" s="636"/>
    </row>
    <row r="116" spans="2:30" ht="12">
      <c r="B116" s="631"/>
      <c r="C116" s="114" t="s">
        <v>0</v>
      </c>
      <c r="D116" s="115"/>
      <c r="E116" s="116"/>
      <c r="F116" s="612"/>
      <c r="G116" s="613"/>
      <c r="H116" s="613"/>
      <c r="I116" s="614"/>
      <c r="J116" s="589"/>
      <c r="K116" s="589"/>
      <c r="L116" s="589"/>
      <c r="M116" s="589"/>
      <c r="N116" s="589"/>
      <c r="O116" s="589"/>
      <c r="P116" s="589"/>
      <c r="Q116" s="114" t="s">
        <v>0</v>
      </c>
      <c r="R116" s="115"/>
      <c r="S116" s="116"/>
      <c r="T116" s="612"/>
      <c r="U116" s="613"/>
      <c r="V116" s="613"/>
      <c r="W116" s="614"/>
      <c r="X116" s="589"/>
      <c r="Y116" s="589"/>
      <c r="Z116" s="589"/>
      <c r="AA116" s="589"/>
      <c r="AB116" s="589"/>
      <c r="AC116" s="589"/>
      <c r="AD116" s="611"/>
    </row>
    <row r="117" spans="2:30" ht="12">
      <c r="B117" s="631"/>
      <c r="C117" s="117"/>
      <c r="D117" s="118"/>
      <c r="E117" s="119"/>
      <c r="F117" s="612"/>
      <c r="G117" s="613"/>
      <c r="H117" s="613"/>
      <c r="I117" s="614"/>
      <c r="J117" s="620"/>
      <c r="K117" s="621"/>
      <c r="L117" s="621"/>
      <c r="M117" s="621"/>
      <c r="N117" s="621"/>
      <c r="O117" s="621"/>
      <c r="P117" s="622"/>
      <c r="Q117" s="117"/>
      <c r="R117" s="118"/>
      <c r="S117" s="119"/>
      <c r="T117" s="612"/>
      <c r="U117" s="613"/>
      <c r="V117" s="613"/>
      <c r="W117" s="614"/>
      <c r="X117" s="620"/>
      <c r="Y117" s="621"/>
      <c r="Z117" s="621"/>
      <c r="AA117" s="621"/>
      <c r="AB117" s="621"/>
      <c r="AC117" s="621"/>
      <c r="AD117" s="623"/>
    </row>
    <row r="118" spans="2:30" ht="12">
      <c r="B118" s="631"/>
      <c r="C118" s="117"/>
      <c r="D118" s="118"/>
      <c r="E118" s="119"/>
      <c r="F118" s="612"/>
      <c r="G118" s="613"/>
      <c r="H118" s="613"/>
      <c r="I118" s="614"/>
      <c r="J118" s="620"/>
      <c r="K118" s="621"/>
      <c r="L118" s="621"/>
      <c r="M118" s="621"/>
      <c r="N118" s="621"/>
      <c r="O118" s="621"/>
      <c r="P118" s="622"/>
      <c r="Q118" s="117"/>
      <c r="R118" s="118"/>
      <c r="S118" s="119"/>
      <c r="T118" s="612"/>
      <c r="U118" s="613"/>
      <c r="V118" s="613"/>
      <c r="W118" s="614"/>
      <c r="X118" s="620"/>
      <c r="Y118" s="621"/>
      <c r="Z118" s="621"/>
      <c r="AA118" s="621"/>
      <c r="AB118" s="621"/>
      <c r="AC118" s="621"/>
      <c r="AD118" s="623"/>
    </row>
    <row r="119" spans="2:30" ht="12">
      <c r="B119" s="631"/>
      <c r="C119" s="117"/>
      <c r="D119" s="118"/>
      <c r="E119" s="119"/>
      <c r="F119" s="612"/>
      <c r="G119" s="613"/>
      <c r="H119" s="613"/>
      <c r="I119" s="614"/>
      <c r="J119" s="620"/>
      <c r="K119" s="621"/>
      <c r="L119" s="621"/>
      <c r="M119" s="621"/>
      <c r="N119" s="621"/>
      <c r="O119" s="621"/>
      <c r="P119" s="622"/>
      <c r="Q119" s="117"/>
      <c r="R119" s="118"/>
      <c r="S119" s="119"/>
      <c r="T119" s="612"/>
      <c r="U119" s="613"/>
      <c r="V119" s="613"/>
      <c r="W119" s="614"/>
      <c r="X119" s="620"/>
      <c r="Y119" s="621"/>
      <c r="Z119" s="621"/>
      <c r="AA119" s="621"/>
      <c r="AB119" s="621"/>
      <c r="AC119" s="621"/>
      <c r="AD119" s="623"/>
    </row>
    <row r="120" spans="2:30" ht="12">
      <c r="B120" s="631"/>
      <c r="C120" s="117"/>
      <c r="D120" s="118"/>
      <c r="E120" s="119"/>
      <c r="F120" s="624" t="s">
        <v>71</v>
      </c>
      <c r="G120" s="599"/>
      <c r="H120" s="599"/>
      <c r="I120" s="600"/>
      <c r="J120" s="601"/>
      <c r="K120" s="602"/>
      <c r="L120" s="602"/>
      <c r="M120" s="602"/>
      <c r="N120" s="602"/>
      <c r="O120" s="602"/>
      <c r="P120" s="603"/>
      <c r="Q120" s="117"/>
      <c r="R120" s="121"/>
      <c r="S120" s="122"/>
      <c r="T120" s="624" t="s">
        <v>71</v>
      </c>
      <c r="U120" s="599"/>
      <c r="V120" s="599"/>
      <c r="W120" s="600"/>
      <c r="X120" s="601"/>
      <c r="Y120" s="602"/>
      <c r="Z120" s="602"/>
      <c r="AA120" s="602"/>
      <c r="AB120" s="602"/>
      <c r="AC120" s="602"/>
      <c r="AD120" s="604"/>
    </row>
    <row r="121" spans="2:30" ht="12">
      <c r="B121" s="631"/>
      <c r="C121" s="72"/>
      <c r="D121" s="114" t="s">
        <v>72</v>
      </c>
      <c r="E121" s="116"/>
      <c r="F121" s="612"/>
      <c r="G121" s="613"/>
      <c r="H121" s="613"/>
      <c r="I121" s="614"/>
      <c r="J121" s="620"/>
      <c r="K121" s="621"/>
      <c r="L121" s="621"/>
      <c r="M121" s="621"/>
      <c r="N121" s="621"/>
      <c r="O121" s="621"/>
      <c r="P121" s="622"/>
      <c r="Q121" s="72"/>
      <c r="R121" s="114" t="s">
        <v>72</v>
      </c>
      <c r="S121" s="116"/>
      <c r="T121" s="612"/>
      <c r="U121" s="613"/>
      <c r="V121" s="613"/>
      <c r="W121" s="614"/>
      <c r="X121" s="620"/>
      <c r="Y121" s="621"/>
      <c r="Z121" s="621"/>
      <c r="AA121" s="621"/>
      <c r="AB121" s="621"/>
      <c r="AC121" s="621"/>
      <c r="AD121" s="623"/>
    </row>
    <row r="122" spans="2:30" ht="12">
      <c r="B122" s="631"/>
      <c r="C122" s="117"/>
      <c r="D122" s="117" t="s">
        <v>73</v>
      </c>
      <c r="E122" s="119"/>
      <c r="F122" s="612"/>
      <c r="G122" s="613"/>
      <c r="H122" s="613"/>
      <c r="I122" s="614"/>
      <c r="J122" s="620"/>
      <c r="K122" s="621"/>
      <c r="L122" s="621"/>
      <c r="M122" s="621"/>
      <c r="N122" s="621"/>
      <c r="O122" s="621"/>
      <c r="P122" s="622"/>
      <c r="Q122" s="72"/>
      <c r="R122" s="117" t="s">
        <v>73</v>
      </c>
      <c r="S122" s="119"/>
      <c r="T122" s="612"/>
      <c r="U122" s="613"/>
      <c r="V122" s="613"/>
      <c r="W122" s="614"/>
      <c r="X122" s="620"/>
      <c r="Y122" s="621"/>
      <c r="Z122" s="621"/>
      <c r="AA122" s="621"/>
      <c r="AB122" s="621"/>
      <c r="AC122" s="621"/>
      <c r="AD122" s="623"/>
    </row>
    <row r="123" spans="2:30" ht="12">
      <c r="B123" s="631"/>
      <c r="C123" s="117"/>
      <c r="D123" s="117"/>
      <c r="E123" s="119"/>
      <c r="F123" s="612"/>
      <c r="G123" s="613"/>
      <c r="H123" s="613"/>
      <c r="I123" s="614"/>
      <c r="J123" s="620"/>
      <c r="K123" s="621"/>
      <c r="L123" s="621"/>
      <c r="M123" s="621"/>
      <c r="N123" s="621"/>
      <c r="O123" s="621"/>
      <c r="P123" s="622"/>
      <c r="Q123" s="72"/>
      <c r="R123" s="117"/>
      <c r="S123" s="119"/>
      <c r="T123" s="612"/>
      <c r="U123" s="613"/>
      <c r="V123" s="613"/>
      <c r="W123" s="614"/>
      <c r="X123" s="620"/>
      <c r="Y123" s="621"/>
      <c r="Z123" s="621"/>
      <c r="AA123" s="621"/>
      <c r="AB123" s="621"/>
      <c r="AC123" s="621"/>
      <c r="AD123" s="623"/>
    </row>
    <row r="124" spans="2:30" ht="12">
      <c r="B124" s="631"/>
      <c r="C124" s="117"/>
      <c r="D124" s="117"/>
      <c r="E124" s="119"/>
      <c r="F124" s="612"/>
      <c r="G124" s="613"/>
      <c r="H124" s="613"/>
      <c r="I124" s="614"/>
      <c r="J124" s="620"/>
      <c r="K124" s="621"/>
      <c r="L124" s="621"/>
      <c r="M124" s="621"/>
      <c r="N124" s="621"/>
      <c r="O124" s="621"/>
      <c r="P124" s="622"/>
      <c r="Q124" s="72"/>
      <c r="R124" s="117"/>
      <c r="S124" s="119"/>
      <c r="T124" s="612"/>
      <c r="U124" s="613"/>
      <c r="V124" s="613"/>
      <c r="W124" s="614"/>
      <c r="X124" s="620"/>
      <c r="Y124" s="621"/>
      <c r="Z124" s="621"/>
      <c r="AA124" s="621"/>
      <c r="AB124" s="621"/>
      <c r="AC124" s="621"/>
      <c r="AD124" s="623"/>
    </row>
    <row r="125" spans="2:30" ht="12">
      <c r="B125" s="631"/>
      <c r="C125" s="120"/>
      <c r="D125" s="120"/>
      <c r="E125" s="122"/>
      <c r="F125" s="624" t="s">
        <v>71</v>
      </c>
      <c r="G125" s="599"/>
      <c r="H125" s="599"/>
      <c r="I125" s="600"/>
      <c r="J125" s="601"/>
      <c r="K125" s="602"/>
      <c r="L125" s="602"/>
      <c r="M125" s="602"/>
      <c r="N125" s="602"/>
      <c r="O125" s="602"/>
      <c r="P125" s="603"/>
      <c r="Q125" s="123"/>
      <c r="R125" s="120"/>
      <c r="S125" s="122"/>
      <c r="T125" s="624" t="s">
        <v>71</v>
      </c>
      <c r="U125" s="599"/>
      <c r="V125" s="599"/>
      <c r="W125" s="600"/>
      <c r="X125" s="601"/>
      <c r="Y125" s="602"/>
      <c r="Z125" s="602"/>
      <c r="AA125" s="602"/>
      <c r="AB125" s="602"/>
      <c r="AC125" s="602"/>
      <c r="AD125" s="604"/>
    </row>
    <row r="126" spans="2:30" ht="19.5" customHeight="1">
      <c r="B126" s="631"/>
      <c r="C126" s="612" t="s">
        <v>1</v>
      </c>
      <c r="D126" s="613"/>
      <c r="E126" s="613"/>
      <c r="F126" s="613"/>
      <c r="G126" s="613"/>
      <c r="H126" s="613"/>
      <c r="I126" s="614"/>
      <c r="J126" s="589"/>
      <c r="K126" s="589"/>
      <c r="L126" s="589"/>
      <c r="M126" s="589"/>
      <c r="N126" s="589"/>
      <c r="O126" s="589"/>
      <c r="P126" s="589"/>
      <c r="Q126" s="612" t="s">
        <v>1</v>
      </c>
      <c r="R126" s="613"/>
      <c r="S126" s="613"/>
      <c r="T126" s="613"/>
      <c r="U126" s="613"/>
      <c r="V126" s="613"/>
      <c r="W126" s="614"/>
      <c r="X126" s="589"/>
      <c r="Y126" s="589"/>
      <c r="Z126" s="589"/>
      <c r="AA126" s="589"/>
      <c r="AB126" s="589"/>
      <c r="AC126" s="589"/>
      <c r="AD126" s="611"/>
    </row>
    <row r="127" spans="2:30" ht="12">
      <c r="B127" s="631"/>
      <c r="C127" s="615" t="s">
        <v>193</v>
      </c>
      <c r="D127" s="588"/>
      <c r="E127" s="588"/>
      <c r="F127" s="588"/>
      <c r="G127" s="616" t="s">
        <v>70</v>
      </c>
      <c r="H127" s="616"/>
      <c r="I127" s="616"/>
      <c r="J127" s="617"/>
      <c r="K127" s="617"/>
      <c r="L127" s="617"/>
      <c r="M127" s="617"/>
      <c r="N127" s="617"/>
      <c r="O127" s="617"/>
      <c r="P127" s="617"/>
      <c r="Q127" s="588" t="s">
        <v>11</v>
      </c>
      <c r="R127" s="588"/>
      <c r="S127" s="588"/>
      <c r="T127" s="588"/>
      <c r="U127" s="618"/>
      <c r="V127" s="618"/>
      <c r="W127" s="618"/>
      <c r="X127" s="617"/>
      <c r="Y127" s="617"/>
      <c r="Z127" s="617"/>
      <c r="AA127" s="617"/>
      <c r="AB127" s="617"/>
      <c r="AC127" s="617"/>
      <c r="AD127" s="619"/>
    </row>
    <row r="128" spans="2:30" ht="12">
      <c r="B128" s="631"/>
      <c r="C128" s="588"/>
      <c r="D128" s="588"/>
      <c r="E128" s="588"/>
      <c r="F128" s="588"/>
      <c r="G128" s="588" t="s">
        <v>10</v>
      </c>
      <c r="H128" s="588"/>
      <c r="I128" s="588"/>
      <c r="J128" s="589"/>
      <c r="K128" s="589"/>
      <c r="L128" s="589"/>
      <c r="M128" s="589"/>
      <c r="N128" s="589"/>
      <c r="O128" s="589"/>
      <c r="P128" s="589"/>
      <c r="Q128" s="588"/>
      <c r="R128" s="588"/>
      <c r="S128" s="588"/>
      <c r="T128" s="588"/>
      <c r="U128" s="610"/>
      <c r="V128" s="610"/>
      <c r="W128" s="610"/>
      <c r="X128" s="589"/>
      <c r="Y128" s="589"/>
      <c r="Z128" s="589"/>
      <c r="AA128" s="589"/>
      <c r="AB128" s="589"/>
      <c r="AC128" s="589"/>
      <c r="AD128" s="611"/>
    </row>
    <row r="129" spans="2:30" ht="12">
      <c r="B129" s="631"/>
      <c r="C129" s="588"/>
      <c r="D129" s="588"/>
      <c r="E129" s="588"/>
      <c r="F129" s="588"/>
      <c r="G129" s="588"/>
      <c r="H129" s="588"/>
      <c r="I129" s="588"/>
      <c r="J129" s="589"/>
      <c r="K129" s="589"/>
      <c r="L129" s="589"/>
      <c r="M129" s="589"/>
      <c r="N129" s="589"/>
      <c r="O129" s="589"/>
      <c r="P129" s="589"/>
      <c r="Q129" s="588"/>
      <c r="R129" s="588"/>
      <c r="S129" s="588"/>
      <c r="T129" s="588"/>
      <c r="U129" s="610"/>
      <c r="V129" s="610"/>
      <c r="W129" s="610"/>
      <c r="X129" s="589"/>
      <c r="Y129" s="589"/>
      <c r="Z129" s="589"/>
      <c r="AA129" s="589"/>
      <c r="AB129" s="589"/>
      <c r="AC129" s="589"/>
      <c r="AD129" s="611"/>
    </row>
    <row r="130" spans="2:30" ht="24" customHeight="1">
      <c r="B130" s="631"/>
      <c r="C130" s="598" t="s">
        <v>75</v>
      </c>
      <c r="D130" s="599"/>
      <c r="E130" s="599"/>
      <c r="F130" s="599"/>
      <c r="G130" s="599"/>
      <c r="H130" s="599"/>
      <c r="I130" s="600"/>
      <c r="J130" s="601"/>
      <c r="K130" s="602"/>
      <c r="L130" s="602"/>
      <c r="M130" s="602"/>
      <c r="N130" s="602"/>
      <c r="O130" s="602"/>
      <c r="P130" s="603"/>
      <c r="Q130" s="598" t="s">
        <v>76</v>
      </c>
      <c r="R130" s="599"/>
      <c r="S130" s="599"/>
      <c r="T130" s="599"/>
      <c r="U130" s="599"/>
      <c r="V130" s="599"/>
      <c r="W130" s="600"/>
      <c r="X130" s="602"/>
      <c r="Y130" s="602"/>
      <c r="Z130" s="602"/>
      <c r="AA130" s="602"/>
      <c r="AB130" s="602"/>
      <c r="AC130" s="602"/>
      <c r="AD130" s="604"/>
    </row>
    <row r="131" spans="2:30" ht="12">
      <c r="B131" s="631"/>
      <c r="C131" s="588" t="s">
        <v>15</v>
      </c>
      <c r="D131" s="588"/>
      <c r="E131" s="588"/>
      <c r="F131" s="588"/>
      <c r="G131" s="588" t="s">
        <v>0</v>
      </c>
      <c r="H131" s="588"/>
      <c r="I131" s="588"/>
      <c r="J131" s="589"/>
      <c r="K131" s="589"/>
      <c r="L131" s="589"/>
      <c r="M131" s="589"/>
      <c r="N131" s="589"/>
      <c r="O131" s="589"/>
      <c r="P131" s="589"/>
      <c r="Q131" s="605"/>
      <c r="R131" s="606"/>
      <c r="S131" s="606"/>
      <c r="T131" s="606"/>
      <c r="U131" s="606"/>
      <c r="V131" s="606"/>
      <c r="W131" s="606"/>
      <c r="X131" s="606"/>
      <c r="Y131" s="606"/>
      <c r="Z131" s="606"/>
      <c r="AA131" s="606"/>
      <c r="AB131" s="606"/>
      <c r="AC131" s="606"/>
      <c r="AD131" s="609"/>
    </row>
    <row r="132" spans="2:30" ht="12">
      <c r="B132" s="631"/>
      <c r="C132" s="588"/>
      <c r="D132" s="588"/>
      <c r="E132" s="588"/>
      <c r="F132" s="588"/>
      <c r="G132" s="588" t="s">
        <v>1</v>
      </c>
      <c r="H132" s="588"/>
      <c r="I132" s="588"/>
      <c r="J132" s="589"/>
      <c r="K132" s="589"/>
      <c r="L132" s="589"/>
      <c r="M132" s="589"/>
      <c r="N132" s="589"/>
      <c r="O132" s="589"/>
      <c r="P132" s="589"/>
      <c r="Q132" s="607"/>
      <c r="R132" s="590"/>
      <c r="S132" s="590"/>
      <c r="T132" s="590"/>
      <c r="U132" s="590"/>
      <c r="V132" s="590"/>
      <c r="W132" s="590"/>
      <c r="X132" s="591"/>
      <c r="Y132" s="591"/>
      <c r="Z132" s="591"/>
      <c r="AA132" s="591"/>
      <c r="AB132" s="591"/>
      <c r="AC132" s="591"/>
      <c r="AD132" s="592"/>
    </row>
    <row r="133" spans="2:30" ht="12">
      <c r="B133" s="641"/>
      <c r="C133" s="588"/>
      <c r="D133" s="588"/>
      <c r="E133" s="588"/>
      <c r="F133" s="588"/>
      <c r="G133" s="588" t="s">
        <v>16</v>
      </c>
      <c r="H133" s="588"/>
      <c r="I133" s="588"/>
      <c r="J133" s="589"/>
      <c r="K133" s="589"/>
      <c r="L133" s="589"/>
      <c r="M133" s="589"/>
      <c r="N133" s="589"/>
      <c r="O133" s="589"/>
      <c r="P133" s="589"/>
      <c r="Q133" s="637"/>
      <c r="R133" s="625"/>
      <c r="S133" s="625"/>
      <c r="T133" s="625"/>
      <c r="U133" s="625"/>
      <c r="V133" s="625"/>
      <c r="W133" s="625"/>
      <c r="X133" s="626"/>
      <c r="Y133" s="626"/>
      <c r="Z133" s="626"/>
      <c r="AA133" s="626"/>
      <c r="AB133" s="626"/>
      <c r="AC133" s="626"/>
      <c r="AD133" s="627"/>
    </row>
    <row r="134" spans="2:30" ht="12">
      <c r="B134" s="628" t="s">
        <v>113</v>
      </c>
      <c r="C134" s="629"/>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29"/>
      <c r="AD134" s="630"/>
    </row>
    <row r="135" spans="2:30" ht="19.5" customHeight="1">
      <c r="B135" s="631"/>
      <c r="C135" s="612" t="s">
        <v>14</v>
      </c>
      <c r="D135" s="613"/>
      <c r="E135" s="613"/>
      <c r="F135" s="613"/>
      <c r="G135" s="613"/>
      <c r="H135" s="613"/>
      <c r="I135" s="614"/>
      <c r="J135" s="633"/>
      <c r="K135" s="634"/>
      <c r="L135" s="634"/>
      <c r="M135" s="634"/>
      <c r="N135" s="634"/>
      <c r="O135" s="634"/>
      <c r="P135" s="635"/>
      <c r="Q135" s="612" t="s">
        <v>14</v>
      </c>
      <c r="R135" s="613"/>
      <c r="S135" s="613"/>
      <c r="T135" s="613"/>
      <c r="U135" s="613"/>
      <c r="V135" s="613"/>
      <c r="W135" s="614"/>
      <c r="X135" s="633"/>
      <c r="Y135" s="634"/>
      <c r="Z135" s="634"/>
      <c r="AA135" s="634"/>
      <c r="AB135" s="634"/>
      <c r="AC135" s="634"/>
      <c r="AD135" s="636"/>
    </row>
    <row r="136" spans="2:30" ht="12">
      <c r="B136" s="631"/>
      <c r="C136" s="114" t="s">
        <v>0</v>
      </c>
      <c r="D136" s="115"/>
      <c r="E136" s="116"/>
      <c r="F136" s="612"/>
      <c r="G136" s="613"/>
      <c r="H136" s="613"/>
      <c r="I136" s="614"/>
      <c r="J136" s="589"/>
      <c r="K136" s="589"/>
      <c r="L136" s="589"/>
      <c r="M136" s="589"/>
      <c r="N136" s="589"/>
      <c r="O136" s="589"/>
      <c r="P136" s="589"/>
      <c r="Q136" s="114" t="s">
        <v>0</v>
      </c>
      <c r="R136" s="115"/>
      <c r="S136" s="116"/>
      <c r="T136" s="612"/>
      <c r="U136" s="613"/>
      <c r="V136" s="613"/>
      <c r="W136" s="614"/>
      <c r="X136" s="589"/>
      <c r="Y136" s="589"/>
      <c r="Z136" s="589"/>
      <c r="AA136" s="589"/>
      <c r="AB136" s="589"/>
      <c r="AC136" s="589"/>
      <c r="AD136" s="611"/>
    </row>
    <row r="137" spans="2:30" ht="12">
      <c r="B137" s="631"/>
      <c r="C137" s="117"/>
      <c r="D137" s="118"/>
      <c r="E137" s="119"/>
      <c r="F137" s="612"/>
      <c r="G137" s="613"/>
      <c r="H137" s="613"/>
      <c r="I137" s="614"/>
      <c r="J137" s="620"/>
      <c r="K137" s="621"/>
      <c r="L137" s="621"/>
      <c r="M137" s="621"/>
      <c r="N137" s="621"/>
      <c r="O137" s="621"/>
      <c r="P137" s="622"/>
      <c r="Q137" s="117"/>
      <c r="R137" s="118"/>
      <c r="S137" s="119"/>
      <c r="T137" s="612"/>
      <c r="U137" s="613"/>
      <c r="V137" s="613"/>
      <c r="W137" s="614"/>
      <c r="X137" s="620"/>
      <c r="Y137" s="621"/>
      <c r="Z137" s="621"/>
      <c r="AA137" s="621"/>
      <c r="AB137" s="621"/>
      <c r="AC137" s="621"/>
      <c r="AD137" s="623"/>
    </row>
    <row r="138" spans="2:30" ht="12">
      <c r="B138" s="631"/>
      <c r="C138" s="117"/>
      <c r="D138" s="118"/>
      <c r="E138" s="119"/>
      <c r="F138" s="612"/>
      <c r="G138" s="613"/>
      <c r="H138" s="613"/>
      <c r="I138" s="614"/>
      <c r="J138" s="620"/>
      <c r="K138" s="621"/>
      <c r="L138" s="621"/>
      <c r="M138" s="621"/>
      <c r="N138" s="621"/>
      <c r="O138" s="621"/>
      <c r="P138" s="622"/>
      <c r="Q138" s="117"/>
      <c r="R138" s="118"/>
      <c r="S138" s="119"/>
      <c r="T138" s="612"/>
      <c r="U138" s="613"/>
      <c r="V138" s="613"/>
      <c r="W138" s="614"/>
      <c r="X138" s="620"/>
      <c r="Y138" s="621"/>
      <c r="Z138" s="621"/>
      <c r="AA138" s="621"/>
      <c r="AB138" s="621"/>
      <c r="AC138" s="621"/>
      <c r="AD138" s="623"/>
    </row>
    <row r="139" spans="2:30" ht="12">
      <c r="B139" s="631"/>
      <c r="C139" s="117"/>
      <c r="D139" s="118"/>
      <c r="E139" s="119"/>
      <c r="F139" s="612"/>
      <c r="G139" s="613"/>
      <c r="H139" s="613"/>
      <c r="I139" s="614"/>
      <c r="J139" s="620"/>
      <c r="K139" s="621"/>
      <c r="L139" s="621"/>
      <c r="M139" s="621"/>
      <c r="N139" s="621"/>
      <c r="O139" s="621"/>
      <c r="P139" s="622"/>
      <c r="Q139" s="117"/>
      <c r="R139" s="118"/>
      <c r="S139" s="119"/>
      <c r="T139" s="612"/>
      <c r="U139" s="613"/>
      <c r="V139" s="613"/>
      <c r="W139" s="614"/>
      <c r="X139" s="620"/>
      <c r="Y139" s="621"/>
      <c r="Z139" s="621"/>
      <c r="AA139" s="621"/>
      <c r="AB139" s="621"/>
      <c r="AC139" s="621"/>
      <c r="AD139" s="623"/>
    </row>
    <row r="140" spans="2:30" ht="12">
      <c r="B140" s="631"/>
      <c r="C140" s="117"/>
      <c r="D140" s="118"/>
      <c r="E140" s="119"/>
      <c r="F140" s="624" t="s">
        <v>71</v>
      </c>
      <c r="G140" s="599"/>
      <c r="H140" s="599"/>
      <c r="I140" s="600"/>
      <c r="J140" s="601"/>
      <c r="K140" s="602"/>
      <c r="L140" s="602"/>
      <c r="M140" s="602"/>
      <c r="N140" s="602"/>
      <c r="O140" s="602"/>
      <c r="P140" s="603"/>
      <c r="Q140" s="117"/>
      <c r="R140" s="121"/>
      <c r="S140" s="122"/>
      <c r="T140" s="624" t="s">
        <v>71</v>
      </c>
      <c r="U140" s="599"/>
      <c r="V140" s="599"/>
      <c r="W140" s="600"/>
      <c r="X140" s="601"/>
      <c r="Y140" s="602"/>
      <c r="Z140" s="602"/>
      <c r="AA140" s="602"/>
      <c r="AB140" s="602"/>
      <c r="AC140" s="602"/>
      <c r="AD140" s="604"/>
    </row>
    <row r="141" spans="2:30" ht="12">
      <c r="B141" s="631"/>
      <c r="C141" s="72"/>
      <c r="D141" s="114" t="s">
        <v>72</v>
      </c>
      <c r="E141" s="116"/>
      <c r="F141" s="612"/>
      <c r="G141" s="613"/>
      <c r="H141" s="613"/>
      <c r="I141" s="614"/>
      <c r="J141" s="620"/>
      <c r="K141" s="621"/>
      <c r="L141" s="621"/>
      <c r="M141" s="621"/>
      <c r="N141" s="621"/>
      <c r="O141" s="621"/>
      <c r="P141" s="622"/>
      <c r="Q141" s="72"/>
      <c r="R141" s="114" t="s">
        <v>72</v>
      </c>
      <c r="S141" s="116"/>
      <c r="T141" s="612"/>
      <c r="U141" s="613"/>
      <c r="V141" s="613"/>
      <c r="W141" s="614"/>
      <c r="X141" s="620"/>
      <c r="Y141" s="621"/>
      <c r="Z141" s="621"/>
      <c r="AA141" s="621"/>
      <c r="AB141" s="621"/>
      <c r="AC141" s="621"/>
      <c r="AD141" s="623"/>
    </row>
    <row r="142" spans="2:30" ht="12">
      <c r="B142" s="631"/>
      <c r="C142" s="117"/>
      <c r="D142" s="117" t="s">
        <v>73</v>
      </c>
      <c r="E142" s="119"/>
      <c r="F142" s="612"/>
      <c r="G142" s="613"/>
      <c r="H142" s="613"/>
      <c r="I142" s="614"/>
      <c r="J142" s="620"/>
      <c r="K142" s="621"/>
      <c r="L142" s="621"/>
      <c r="M142" s="621"/>
      <c r="N142" s="621"/>
      <c r="O142" s="621"/>
      <c r="P142" s="622"/>
      <c r="Q142" s="72"/>
      <c r="R142" s="117" t="s">
        <v>73</v>
      </c>
      <c r="S142" s="119"/>
      <c r="T142" s="612"/>
      <c r="U142" s="613"/>
      <c r="V142" s="613"/>
      <c r="W142" s="614"/>
      <c r="X142" s="620"/>
      <c r="Y142" s="621"/>
      <c r="Z142" s="621"/>
      <c r="AA142" s="621"/>
      <c r="AB142" s="621"/>
      <c r="AC142" s="621"/>
      <c r="AD142" s="623"/>
    </row>
    <row r="143" spans="2:30" ht="12">
      <c r="B143" s="631"/>
      <c r="C143" s="117"/>
      <c r="D143" s="117"/>
      <c r="E143" s="119"/>
      <c r="F143" s="612"/>
      <c r="G143" s="613"/>
      <c r="H143" s="613"/>
      <c r="I143" s="614"/>
      <c r="J143" s="620"/>
      <c r="K143" s="621"/>
      <c r="L143" s="621"/>
      <c r="M143" s="621"/>
      <c r="N143" s="621"/>
      <c r="O143" s="621"/>
      <c r="P143" s="622"/>
      <c r="Q143" s="72"/>
      <c r="R143" s="117"/>
      <c r="S143" s="119"/>
      <c r="T143" s="612"/>
      <c r="U143" s="613"/>
      <c r="V143" s="613"/>
      <c r="W143" s="614"/>
      <c r="X143" s="620"/>
      <c r="Y143" s="621"/>
      <c r="Z143" s="621"/>
      <c r="AA143" s="621"/>
      <c r="AB143" s="621"/>
      <c r="AC143" s="621"/>
      <c r="AD143" s="623"/>
    </row>
    <row r="144" spans="2:30" ht="12">
      <c r="B144" s="631"/>
      <c r="C144" s="117"/>
      <c r="D144" s="117"/>
      <c r="E144" s="119"/>
      <c r="F144" s="612"/>
      <c r="G144" s="613"/>
      <c r="H144" s="613"/>
      <c r="I144" s="614"/>
      <c r="J144" s="620"/>
      <c r="K144" s="621"/>
      <c r="L144" s="621"/>
      <c r="M144" s="621"/>
      <c r="N144" s="621"/>
      <c r="O144" s="621"/>
      <c r="P144" s="622"/>
      <c r="Q144" s="72"/>
      <c r="R144" s="117"/>
      <c r="S144" s="119"/>
      <c r="T144" s="612"/>
      <c r="U144" s="613"/>
      <c r="V144" s="613"/>
      <c r="W144" s="614"/>
      <c r="X144" s="620"/>
      <c r="Y144" s="621"/>
      <c r="Z144" s="621"/>
      <c r="AA144" s="621"/>
      <c r="AB144" s="621"/>
      <c r="AC144" s="621"/>
      <c r="AD144" s="623"/>
    </row>
    <row r="145" spans="2:30" ht="12">
      <c r="B145" s="631"/>
      <c r="C145" s="120"/>
      <c r="D145" s="120"/>
      <c r="E145" s="122"/>
      <c r="F145" s="624" t="s">
        <v>71</v>
      </c>
      <c r="G145" s="599"/>
      <c r="H145" s="599"/>
      <c r="I145" s="600"/>
      <c r="J145" s="601"/>
      <c r="K145" s="602"/>
      <c r="L145" s="602"/>
      <c r="M145" s="602"/>
      <c r="N145" s="602"/>
      <c r="O145" s="602"/>
      <c r="P145" s="603"/>
      <c r="Q145" s="123"/>
      <c r="R145" s="120"/>
      <c r="S145" s="122"/>
      <c r="T145" s="624" t="s">
        <v>71</v>
      </c>
      <c r="U145" s="599"/>
      <c r="V145" s="599"/>
      <c r="W145" s="600"/>
      <c r="X145" s="601"/>
      <c r="Y145" s="602"/>
      <c r="Z145" s="602"/>
      <c r="AA145" s="602"/>
      <c r="AB145" s="602"/>
      <c r="AC145" s="602"/>
      <c r="AD145" s="604"/>
    </row>
    <row r="146" spans="2:30" ht="19.5" customHeight="1">
      <c r="B146" s="631"/>
      <c r="C146" s="612" t="s">
        <v>1</v>
      </c>
      <c r="D146" s="613"/>
      <c r="E146" s="613"/>
      <c r="F146" s="613"/>
      <c r="G146" s="613"/>
      <c r="H146" s="613"/>
      <c r="I146" s="614"/>
      <c r="J146" s="589"/>
      <c r="K146" s="589"/>
      <c r="L146" s="589"/>
      <c r="M146" s="589"/>
      <c r="N146" s="589"/>
      <c r="O146" s="589"/>
      <c r="P146" s="589"/>
      <c r="Q146" s="612" t="s">
        <v>1</v>
      </c>
      <c r="R146" s="613"/>
      <c r="S146" s="613"/>
      <c r="T146" s="613"/>
      <c r="U146" s="613"/>
      <c r="V146" s="613"/>
      <c r="W146" s="614"/>
      <c r="X146" s="589"/>
      <c r="Y146" s="589"/>
      <c r="Z146" s="589"/>
      <c r="AA146" s="589"/>
      <c r="AB146" s="589"/>
      <c r="AC146" s="589"/>
      <c r="AD146" s="611"/>
    </row>
    <row r="147" spans="2:30" ht="12">
      <c r="B147" s="631"/>
      <c r="C147" s="615" t="s">
        <v>193</v>
      </c>
      <c r="D147" s="588"/>
      <c r="E147" s="588"/>
      <c r="F147" s="588"/>
      <c r="G147" s="616" t="s">
        <v>70</v>
      </c>
      <c r="H147" s="616"/>
      <c r="I147" s="616"/>
      <c r="J147" s="617"/>
      <c r="K147" s="617"/>
      <c r="L147" s="617"/>
      <c r="M147" s="617"/>
      <c r="N147" s="617"/>
      <c r="O147" s="617"/>
      <c r="P147" s="617"/>
      <c r="Q147" s="588" t="s">
        <v>11</v>
      </c>
      <c r="R147" s="588"/>
      <c r="S147" s="588"/>
      <c r="T147" s="588"/>
      <c r="U147" s="618"/>
      <c r="V147" s="618"/>
      <c r="W147" s="618"/>
      <c r="X147" s="617"/>
      <c r="Y147" s="617"/>
      <c r="Z147" s="617"/>
      <c r="AA147" s="617"/>
      <c r="AB147" s="617"/>
      <c r="AC147" s="617"/>
      <c r="AD147" s="619"/>
    </row>
    <row r="148" spans="2:30" ht="12">
      <c r="B148" s="631"/>
      <c r="C148" s="588"/>
      <c r="D148" s="588"/>
      <c r="E148" s="588"/>
      <c r="F148" s="588"/>
      <c r="G148" s="588" t="s">
        <v>10</v>
      </c>
      <c r="H148" s="588"/>
      <c r="I148" s="588"/>
      <c r="J148" s="589"/>
      <c r="K148" s="589"/>
      <c r="L148" s="589"/>
      <c r="M148" s="589"/>
      <c r="N148" s="589"/>
      <c r="O148" s="589"/>
      <c r="P148" s="589"/>
      <c r="Q148" s="588"/>
      <c r="R148" s="588"/>
      <c r="S148" s="588"/>
      <c r="T148" s="588"/>
      <c r="U148" s="610"/>
      <c r="V148" s="610"/>
      <c r="W148" s="610"/>
      <c r="X148" s="589"/>
      <c r="Y148" s="589"/>
      <c r="Z148" s="589"/>
      <c r="AA148" s="589"/>
      <c r="AB148" s="589"/>
      <c r="AC148" s="589"/>
      <c r="AD148" s="611"/>
    </row>
    <row r="149" spans="2:30" ht="12">
      <c r="B149" s="631"/>
      <c r="C149" s="588"/>
      <c r="D149" s="588"/>
      <c r="E149" s="588"/>
      <c r="F149" s="588"/>
      <c r="G149" s="588"/>
      <c r="H149" s="588"/>
      <c r="I149" s="588"/>
      <c r="J149" s="589"/>
      <c r="K149" s="589"/>
      <c r="L149" s="589"/>
      <c r="M149" s="589"/>
      <c r="N149" s="589"/>
      <c r="O149" s="589"/>
      <c r="P149" s="589"/>
      <c r="Q149" s="588"/>
      <c r="R149" s="588"/>
      <c r="S149" s="588"/>
      <c r="T149" s="588"/>
      <c r="U149" s="610"/>
      <c r="V149" s="610"/>
      <c r="W149" s="610"/>
      <c r="X149" s="589"/>
      <c r="Y149" s="589"/>
      <c r="Z149" s="589"/>
      <c r="AA149" s="589"/>
      <c r="AB149" s="589"/>
      <c r="AC149" s="589"/>
      <c r="AD149" s="611"/>
    </row>
    <row r="150" spans="2:30" ht="24" customHeight="1">
      <c r="B150" s="631"/>
      <c r="C150" s="598" t="s">
        <v>75</v>
      </c>
      <c r="D150" s="599"/>
      <c r="E150" s="599"/>
      <c r="F150" s="599"/>
      <c r="G150" s="599"/>
      <c r="H150" s="599"/>
      <c r="I150" s="600"/>
      <c r="J150" s="601"/>
      <c r="K150" s="602"/>
      <c r="L150" s="602"/>
      <c r="M150" s="602"/>
      <c r="N150" s="602"/>
      <c r="O150" s="602"/>
      <c r="P150" s="603"/>
      <c r="Q150" s="598" t="s">
        <v>76</v>
      </c>
      <c r="R150" s="599"/>
      <c r="S150" s="599"/>
      <c r="T150" s="599"/>
      <c r="U150" s="599"/>
      <c r="V150" s="599"/>
      <c r="W150" s="600"/>
      <c r="X150" s="602"/>
      <c r="Y150" s="602"/>
      <c r="Z150" s="602"/>
      <c r="AA150" s="602"/>
      <c r="AB150" s="602"/>
      <c r="AC150" s="602"/>
      <c r="AD150" s="604"/>
    </row>
    <row r="151" spans="2:30" ht="12">
      <c r="B151" s="631"/>
      <c r="C151" s="588" t="s">
        <v>15</v>
      </c>
      <c r="D151" s="588"/>
      <c r="E151" s="588"/>
      <c r="F151" s="588"/>
      <c r="G151" s="588" t="s">
        <v>0</v>
      </c>
      <c r="H151" s="588"/>
      <c r="I151" s="588"/>
      <c r="J151" s="589"/>
      <c r="K151" s="589"/>
      <c r="L151" s="589"/>
      <c r="M151" s="589"/>
      <c r="N151" s="589"/>
      <c r="O151" s="589"/>
      <c r="P151" s="589"/>
      <c r="Q151" s="605"/>
      <c r="R151" s="606"/>
      <c r="S151" s="606"/>
      <c r="T151" s="606"/>
      <c r="U151" s="606"/>
      <c r="V151" s="606"/>
      <c r="W151" s="606"/>
      <c r="X151" s="606"/>
      <c r="Y151" s="606"/>
      <c r="Z151" s="606"/>
      <c r="AA151" s="606"/>
      <c r="AB151" s="606"/>
      <c r="AC151" s="606"/>
      <c r="AD151" s="609"/>
    </row>
    <row r="152" spans="2:30" ht="12">
      <c r="B152" s="631"/>
      <c r="C152" s="588"/>
      <c r="D152" s="588"/>
      <c r="E152" s="588"/>
      <c r="F152" s="588"/>
      <c r="G152" s="588" t="s">
        <v>1</v>
      </c>
      <c r="H152" s="588"/>
      <c r="I152" s="588"/>
      <c r="J152" s="589"/>
      <c r="K152" s="589"/>
      <c r="L152" s="589"/>
      <c r="M152" s="589"/>
      <c r="N152" s="589"/>
      <c r="O152" s="589"/>
      <c r="P152" s="589"/>
      <c r="Q152" s="607"/>
      <c r="R152" s="590"/>
      <c r="S152" s="590"/>
      <c r="T152" s="590"/>
      <c r="U152" s="590"/>
      <c r="V152" s="590"/>
      <c r="W152" s="590"/>
      <c r="X152" s="591"/>
      <c r="Y152" s="591"/>
      <c r="Z152" s="591"/>
      <c r="AA152" s="591"/>
      <c r="AB152" s="591"/>
      <c r="AC152" s="591"/>
      <c r="AD152" s="592"/>
    </row>
    <row r="153" spans="2:30" ht="12.75" thickBot="1">
      <c r="B153" s="632"/>
      <c r="C153" s="593"/>
      <c r="D153" s="593"/>
      <c r="E153" s="593"/>
      <c r="F153" s="593"/>
      <c r="G153" s="593" t="s">
        <v>16</v>
      </c>
      <c r="H153" s="593"/>
      <c r="I153" s="593"/>
      <c r="J153" s="594"/>
      <c r="K153" s="594"/>
      <c r="L153" s="594"/>
      <c r="M153" s="594"/>
      <c r="N153" s="594"/>
      <c r="O153" s="594"/>
      <c r="P153" s="594"/>
      <c r="Q153" s="608"/>
      <c r="R153" s="595"/>
      <c r="S153" s="595"/>
      <c r="T153" s="595"/>
      <c r="U153" s="595"/>
      <c r="V153" s="595"/>
      <c r="W153" s="595"/>
      <c r="X153" s="596"/>
      <c r="Y153" s="596"/>
      <c r="Z153" s="596"/>
      <c r="AA153" s="596"/>
      <c r="AB153" s="596"/>
      <c r="AC153" s="596"/>
      <c r="AD153" s="597"/>
    </row>
  </sheetData>
  <sheetProtection/>
  <mergeCells count="604">
    <mergeCell ref="J35:P35"/>
    <mergeCell ref="J68:P68"/>
    <mergeCell ref="Q11:W11"/>
    <mergeCell ref="T20:W20"/>
    <mergeCell ref="F99:I99"/>
    <mergeCell ref="J99:P99"/>
    <mergeCell ref="T95:W95"/>
    <mergeCell ref="F98:I98"/>
    <mergeCell ref="J98:P98"/>
    <mergeCell ref="J47:P47"/>
    <mergeCell ref="J9:P9"/>
    <mergeCell ref="J10:P10"/>
    <mergeCell ref="J14:P14"/>
    <mergeCell ref="J15:P15"/>
    <mergeCell ref="J22:P22"/>
    <mergeCell ref="J19:P19"/>
    <mergeCell ref="J11:P11"/>
    <mergeCell ref="X11:AD11"/>
    <mergeCell ref="C25:I25"/>
    <mergeCell ref="Q14:W14"/>
    <mergeCell ref="U30:W30"/>
    <mergeCell ref="X8:AD8"/>
    <mergeCell ref="X9:AD9"/>
    <mergeCell ref="X10:AD10"/>
    <mergeCell ref="B9:I9"/>
    <mergeCell ref="T17:W17"/>
    <mergeCell ref="T18:W18"/>
    <mergeCell ref="U52:W52"/>
    <mergeCell ref="Q54:W54"/>
    <mergeCell ref="Q46:T48"/>
    <mergeCell ref="B33:AD33"/>
    <mergeCell ref="U66:W66"/>
    <mergeCell ref="T64:W64"/>
    <mergeCell ref="Q50:T52"/>
    <mergeCell ref="B53:AD53"/>
    <mergeCell ref="Q66:T68"/>
    <mergeCell ref="U67:W67"/>
    <mergeCell ref="C110:F112"/>
    <mergeCell ref="G111:I111"/>
    <mergeCell ref="J111:P111"/>
    <mergeCell ref="G112:I112"/>
    <mergeCell ref="J110:P110"/>
    <mergeCell ref="U70:W70"/>
    <mergeCell ref="U92:W92"/>
    <mergeCell ref="Q74:W74"/>
    <mergeCell ref="Q86:T88"/>
    <mergeCell ref="C85:I85"/>
    <mergeCell ref="X112:AD112"/>
    <mergeCell ref="B5:I5"/>
    <mergeCell ref="B8:I8"/>
    <mergeCell ref="B10:I10"/>
    <mergeCell ref="J5:P5"/>
    <mergeCell ref="B94:B112"/>
    <mergeCell ref="X66:AD66"/>
    <mergeCell ref="J67:P67"/>
    <mergeCell ref="C50:F52"/>
    <mergeCell ref="C54:I54"/>
    <mergeCell ref="B11:I11"/>
    <mergeCell ref="J112:P112"/>
    <mergeCell ref="J25:P25"/>
    <mergeCell ref="G50:I50"/>
    <mergeCell ref="X86:AD86"/>
    <mergeCell ref="G87:I87"/>
    <mergeCell ref="X89:AD89"/>
    <mergeCell ref="B74:B92"/>
    <mergeCell ref="U112:W112"/>
    <mergeCell ref="Q94:W94"/>
    <mergeCell ref="B34:B52"/>
    <mergeCell ref="B54:B72"/>
    <mergeCell ref="Q26:T28"/>
    <mergeCell ref="G86:I86"/>
    <mergeCell ref="J86:P86"/>
    <mergeCell ref="C74:I74"/>
    <mergeCell ref="G66:I66"/>
    <mergeCell ref="J66:P66"/>
    <mergeCell ref="G67:I67"/>
    <mergeCell ref="Q70:T72"/>
    <mergeCell ref="X105:AD105"/>
    <mergeCell ref="X110:AD110"/>
    <mergeCell ref="X106:AD106"/>
    <mergeCell ref="J107:P107"/>
    <mergeCell ref="X107:AD107"/>
    <mergeCell ref="J105:P105"/>
    <mergeCell ref="U107:W107"/>
    <mergeCell ref="J109:P109"/>
    <mergeCell ref="Q106:T108"/>
    <mergeCell ref="Q110:T112"/>
    <mergeCell ref="X108:AD108"/>
    <mergeCell ref="U108:W108"/>
    <mergeCell ref="C109:I109"/>
    <mergeCell ref="C106:F108"/>
    <mergeCell ref="J108:P108"/>
    <mergeCell ref="G107:I107"/>
    <mergeCell ref="G108:I108"/>
    <mergeCell ref="U106:W106"/>
    <mergeCell ref="X109:AD109"/>
    <mergeCell ref="X111:AD111"/>
    <mergeCell ref="U110:W110"/>
    <mergeCell ref="U111:W111"/>
    <mergeCell ref="G110:I110"/>
    <mergeCell ref="J91:P91"/>
    <mergeCell ref="C86:F88"/>
    <mergeCell ref="G106:I106"/>
    <mergeCell ref="J106:P106"/>
    <mergeCell ref="C94:I94"/>
    <mergeCell ref="T104:W104"/>
    <mergeCell ref="Q85:W85"/>
    <mergeCell ref="T75:W75"/>
    <mergeCell ref="T84:W84"/>
    <mergeCell ref="U86:W86"/>
    <mergeCell ref="F76:I76"/>
    <mergeCell ref="J76:P76"/>
    <mergeCell ref="F78:I78"/>
    <mergeCell ref="J78:P78"/>
    <mergeCell ref="F80:I80"/>
    <mergeCell ref="J80:P80"/>
    <mergeCell ref="X68:AD68"/>
    <mergeCell ref="X74:AD74"/>
    <mergeCell ref="X70:AD70"/>
    <mergeCell ref="G71:I71"/>
    <mergeCell ref="J71:P71"/>
    <mergeCell ref="U71:W71"/>
    <mergeCell ref="X71:AD71"/>
    <mergeCell ref="G72:I72"/>
    <mergeCell ref="U72:W72"/>
    <mergeCell ref="G68:I68"/>
    <mergeCell ref="X72:AD72"/>
    <mergeCell ref="J72:P72"/>
    <mergeCell ref="C70:F72"/>
    <mergeCell ref="G70:I70"/>
    <mergeCell ref="J70:P70"/>
    <mergeCell ref="J54:P54"/>
    <mergeCell ref="X54:AD54"/>
    <mergeCell ref="J65:P65"/>
    <mergeCell ref="X69:AD69"/>
    <mergeCell ref="F56:I56"/>
    <mergeCell ref="X50:AD50"/>
    <mergeCell ref="G51:I51"/>
    <mergeCell ref="J51:P51"/>
    <mergeCell ref="X51:AD51"/>
    <mergeCell ref="U50:W50"/>
    <mergeCell ref="U51:W51"/>
    <mergeCell ref="J50:P50"/>
    <mergeCell ref="G52:I52"/>
    <mergeCell ref="J52:P52"/>
    <mergeCell ref="X52:AD52"/>
    <mergeCell ref="C46:F48"/>
    <mergeCell ref="G46:I46"/>
    <mergeCell ref="J46:P46"/>
    <mergeCell ref="X46:AD46"/>
    <mergeCell ref="G47:I47"/>
    <mergeCell ref="U46:W46"/>
    <mergeCell ref="U47:W47"/>
    <mergeCell ref="X47:AD47"/>
    <mergeCell ref="G48:I48"/>
    <mergeCell ref="J48:P48"/>
    <mergeCell ref="X48:AD48"/>
    <mergeCell ref="U48:W48"/>
    <mergeCell ref="X34:AD34"/>
    <mergeCell ref="X36:AD36"/>
    <mergeCell ref="F37:I37"/>
    <mergeCell ref="J37:P37"/>
    <mergeCell ref="X37:AD37"/>
    <mergeCell ref="X35:AD35"/>
    <mergeCell ref="J31:P31"/>
    <mergeCell ref="J32:P32"/>
    <mergeCell ref="G31:I31"/>
    <mergeCell ref="J34:P34"/>
    <mergeCell ref="G32:I32"/>
    <mergeCell ref="Q34:W34"/>
    <mergeCell ref="Q30:T32"/>
    <mergeCell ref="C34:I34"/>
    <mergeCell ref="U31:W31"/>
    <mergeCell ref="T21:W21"/>
    <mergeCell ref="J26:P26"/>
    <mergeCell ref="U26:W26"/>
    <mergeCell ref="T22:W22"/>
    <mergeCell ref="T23:W23"/>
    <mergeCell ref="J20:P20"/>
    <mergeCell ref="J24:P24"/>
    <mergeCell ref="Q25:W25"/>
    <mergeCell ref="X87:AD87"/>
    <mergeCell ref="G88:I88"/>
    <mergeCell ref="J88:P88"/>
    <mergeCell ref="X88:AD88"/>
    <mergeCell ref="U88:W88"/>
    <mergeCell ref="U87:W87"/>
    <mergeCell ref="J87:P87"/>
    <mergeCell ref="X92:AD92"/>
    <mergeCell ref="Q90:T92"/>
    <mergeCell ref="C90:F92"/>
    <mergeCell ref="G90:I90"/>
    <mergeCell ref="J90:P90"/>
    <mergeCell ref="X91:AD91"/>
    <mergeCell ref="U90:W90"/>
    <mergeCell ref="U91:W91"/>
    <mergeCell ref="G92:I92"/>
    <mergeCell ref="X94:AD94"/>
    <mergeCell ref="C66:F68"/>
    <mergeCell ref="G30:I30"/>
    <mergeCell ref="X31:AD31"/>
    <mergeCell ref="X65:AD65"/>
    <mergeCell ref="X32:AD32"/>
    <mergeCell ref="B73:AD73"/>
    <mergeCell ref="J74:P74"/>
    <mergeCell ref="B93:AD93"/>
    <mergeCell ref="J92:P92"/>
    <mergeCell ref="AF2:AH2"/>
    <mergeCell ref="X25:AD25"/>
    <mergeCell ref="X5:AD5"/>
    <mergeCell ref="X7:AD7"/>
    <mergeCell ref="B13:AD13"/>
    <mergeCell ref="B14:B32"/>
    <mergeCell ref="U27:W27"/>
    <mergeCell ref="U28:W28"/>
    <mergeCell ref="X14:AD14"/>
    <mergeCell ref="Q4:AD4"/>
    <mergeCell ref="Q9:W9"/>
    <mergeCell ref="Q5:W5"/>
    <mergeCell ref="Q10:W10"/>
    <mergeCell ref="B4:P4"/>
    <mergeCell ref="Q7:W7"/>
    <mergeCell ref="Q8:W8"/>
    <mergeCell ref="J7:P7"/>
    <mergeCell ref="B7:I7"/>
    <mergeCell ref="J6:P6"/>
    <mergeCell ref="J8:P8"/>
    <mergeCell ref="Q29:W29"/>
    <mergeCell ref="T24:W24"/>
    <mergeCell ref="T15:W15"/>
    <mergeCell ref="T16:W16"/>
    <mergeCell ref="X30:AD30"/>
    <mergeCell ref="U32:W32"/>
    <mergeCell ref="X26:AD26"/>
    <mergeCell ref="X27:AD27"/>
    <mergeCell ref="X28:AD28"/>
    <mergeCell ref="X22:AD22"/>
    <mergeCell ref="Q6:W6"/>
    <mergeCell ref="X6:AD6"/>
    <mergeCell ref="B6:I6"/>
    <mergeCell ref="X20:AD20"/>
    <mergeCell ref="X23:AD23"/>
    <mergeCell ref="X24:AD24"/>
    <mergeCell ref="F15:I15"/>
    <mergeCell ref="F16:I16"/>
    <mergeCell ref="F17:I17"/>
    <mergeCell ref="F18:I18"/>
    <mergeCell ref="F19:I19"/>
    <mergeCell ref="J21:P21"/>
    <mergeCell ref="X15:AD15"/>
    <mergeCell ref="X18:AD18"/>
    <mergeCell ref="X17:AD17"/>
    <mergeCell ref="X16:AD16"/>
    <mergeCell ref="J18:P18"/>
    <mergeCell ref="J17:P17"/>
    <mergeCell ref="J16:P16"/>
    <mergeCell ref="T19:W19"/>
    <mergeCell ref="X19:AD19"/>
    <mergeCell ref="F24:I24"/>
    <mergeCell ref="F35:I35"/>
    <mergeCell ref="G27:I27"/>
    <mergeCell ref="X21:AD21"/>
    <mergeCell ref="X29:AD29"/>
    <mergeCell ref="C26:F28"/>
    <mergeCell ref="G26:I26"/>
    <mergeCell ref="G28:I28"/>
    <mergeCell ref="C30:F32"/>
    <mergeCell ref="F20:I20"/>
    <mergeCell ref="F21:I21"/>
    <mergeCell ref="F22:I22"/>
    <mergeCell ref="F23:I23"/>
    <mergeCell ref="F36:I36"/>
    <mergeCell ref="J36:P36"/>
    <mergeCell ref="J27:P27"/>
    <mergeCell ref="J28:P28"/>
    <mergeCell ref="J30:P30"/>
    <mergeCell ref="J23:P23"/>
    <mergeCell ref="F38:I38"/>
    <mergeCell ref="J38:P38"/>
    <mergeCell ref="X38:AD38"/>
    <mergeCell ref="F39:I39"/>
    <mergeCell ref="J39:P39"/>
    <mergeCell ref="X39:AD39"/>
    <mergeCell ref="T39:W39"/>
    <mergeCell ref="F40:I40"/>
    <mergeCell ref="J40:P40"/>
    <mergeCell ref="X40:AD40"/>
    <mergeCell ref="F41:I41"/>
    <mergeCell ref="J41:P41"/>
    <mergeCell ref="X41:AD41"/>
    <mergeCell ref="F42:I42"/>
    <mergeCell ref="J42:P42"/>
    <mergeCell ref="X42:AD42"/>
    <mergeCell ref="F43:I43"/>
    <mergeCell ref="J43:P43"/>
    <mergeCell ref="X43:AD43"/>
    <mergeCell ref="T43:W43"/>
    <mergeCell ref="F44:I44"/>
    <mergeCell ref="J44:P44"/>
    <mergeCell ref="X44:AD44"/>
    <mergeCell ref="F55:I55"/>
    <mergeCell ref="J55:P55"/>
    <mergeCell ref="X55:AD55"/>
    <mergeCell ref="X49:AD49"/>
    <mergeCell ref="Q49:W49"/>
    <mergeCell ref="T55:W55"/>
    <mergeCell ref="T44:W44"/>
    <mergeCell ref="J56:P56"/>
    <mergeCell ref="X56:AD56"/>
    <mergeCell ref="F57:I57"/>
    <mergeCell ref="J57:P57"/>
    <mergeCell ref="X57:AD57"/>
    <mergeCell ref="T56:W56"/>
    <mergeCell ref="T57:W57"/>
    <mergeCell ref="F58:I58"/>
    <mergeCell ref="J58:P58"/>
    <mergeCell ref="X58:AD58"/>
    <mergeCell ref="F59:I59"/>
    <mergeCell ref="J59:P59"/>
    <mergeCell ref="X59:AD59"/>
    <mergeCell ref="T58:W58"/>
    <mergeCell ref="T59:W59"/>
    <mergeCell ref="F60:I60"/>
    <mergeCell ref="J60:P60"/>
    <mergeCell ref="X60:AD60"/>
    <mergeCell ref="F61:I61"/>
    <mergeCell ref="J61:P61"/>
    <mergeCell ref="X61:AD61"/>
    <mergeCell ref="T60:W60"/>
    <mergeCell ref="T61:W61"/>
    <mergeCell ref="F62:I62"/>
    <mergeCell ref="J62:P62"/>
    <mergeCell ref="X62:AD62"/>
    <mergeCell ref="F63:I63"/>
    <mergeCell ref="J63:P63"/>
    <mergeCell ref="X63:AD63"/>
    <mergeCell ref="T62:W62"/>
    <mergeCell ref="T63:W63"/>
    <mergeCell ref="F64:I64"/>
    <mergeCell ref="J64:P64"/>
    <mergeCell ref="X64:AD64"/>
    <mergeCell ref="F75:I75"/>
    <mergeCell ref="J75:P75"/>
    <mergeCell ref="X75:AD75"/>
    <mergeCell ref="C69:I69"/>
    <mergeCell ref="J69:P69"/>
    <mergeCell ref="X67:AD67"/>
    <mergeCell ref="U68:W68"/>
    <mergeCell ref="X76:AD76"/>
    <mergeCell ref="F77:I77"/>
    <mergeCell ref="J77:P77"/>
    <mergeCell ref="X77:AD77"/>
    <mergeCell ref="T76:W76"/>
    <mergeCell ref="T77:W77"/>
    <mergeCell ref="X78:AD78"/>
    <mergeCell ref="F79:I79"/>
    <mergeCell ref="J79:P79"/>
    <mergeCell ref="X79:AD79"/>
    <mergeCell ref="T78:W78"/>
    <mergeCell ref="T79:W79"/>
    <mergeCell ref="X80:AD80"/>
    <mergeCell ref="F81:I81"/>
    <mergeCell ref="J81:P81"/>
    <mergeCell ref="X81:AD81"/>
    <mergeCell ref="T80:W80"/>
    <mergeCell ref="T81:W81"/>
    <mergeCell ref="F82:I82"/>
    <mergeCell ref="J82:P82"/>
    <mergeCell ref="X82:AD82"/>
    <mergeCell ref="F83:I83"/>
    <mergeCell ref="J83:P83"/>
    <mergeCell ref="X83:AD83"/>
    <mergeCell ref="T82:W82"/>
    <mergeCell ref="T83:W83"/>
    <mergeCell ref="X84:AD84"/>
    <mergeCell ref="F95:I95"/>
    <mergeCell ref="J95:P95"/>
    <mergeCell ref="X95:AD95"/>
    <mergeCell ref="X85:AD85"/>
    <mergeCell ref="C89:I89"/>
    <mergeCell ref="J89:P89"/>
    <mergeCell ref="X90:AD90"/>
    <mergeCell ref="G91:I91"/>
    <mergeCell ref="J94:P94"/>
    <mergeCell ref="X98:AD98"/>
    <mergeCell ref="T96:W96"/>
    <mergeCell ref="T97:W97"/>
    <mergeCell ref="T98:W98"/>
    <mergeCell ref="X96:AD96"/>
    <mergeCell ref="F97:I97"/>
    <mergeCell ref="J97:P97"/>
    <mergeCell ref="X97:AD97"/>
    <mergeCell ref="F96:I96"/>
    <mergeCell ref="J96:P96"/>
    <mergeCell ref="F101:I101"/>
    <mergeCell ref="J101:P101"/>
    <mergeCell ref="X101:AD101"/>
    <mergeCell ref="T100:W100"/>
    <mergeCell ref="T101:W101"/>
    <mergeCell ref="X99:AD99"/>
    <mergeCell ref="F100:I100"/>
    <mergeCell ref="J100:P100"/>
    <mergeCell ref="X100:AD100"/>
    <mergeCell ref="T99:W99"/>
    <mergeCell ref="X102:AD102"/>
    <mergeCell ref="F103:I103"/>
    <mergeCell ref="J103:P103"/>
    <mergeCell ref="X103:AD103"/>
    <mergeCell ref="T102:W102"/>
    <mergeCell ref="T103:W103"/>
    <mergeCell ref="X104:AD104"/>
    <mergeCell ref="C45:I45"/>
    <mergeCell ref="J45:P45"/>
    <mergeCell ref="Q45:W45"/>
    <mergeCell ref="X45:AD45"/>
    <mergeCell ref="C65:I65"/>
    <mergeCell ref="Q65:W65"/>
    <mergeCell ref="J85:P85"/>
    <mergeCell ref="F102:I102"/>
    <mergeCell ref="J102:P102"/>
    <mergeCell ref="C105:I105"/>
    <mergeCell ref="Q105:W105"/>
    <mergeCell ref="J29:P29"/>
    <mergeCell ref="C29:I29"/>
    <mergeCell ref="C49:I49"/>
    <mergeCell ref="J49:P49"/>
    <mergeCell ref="F104:I104"/>
    <mergeCell ref="J104:P104"/>
    <mergeCell ref="F84:I84"/>
    <mergeCell ref="J84:P84"/>
    <mergeCell ref="Q69:W69"/>
    <mergeCell ref="Q89:W89"/>
    <mergeCell ref="Q109:W109"/>
    <mergeCell ref="T35:W35"/>
    <mergeCell ref="T36:W36"/>
    <mergeCell ref="T37:W37"/>
    <mergeCell ref="T38:W38"/>
    <mergeCell ref="T40:W40"/>
    <mergeCell ref="T41:W41"/>
    <mergeCell ref="T42:W42"/>
    <mergeCell ref="B114:AD114"/>
    <mergeCell ref="B115:B133"/>
    <mergeCell ref="C115:I115"/>
    <mergeCell ref="J115:P115"/>
    <mergeCell ref="Q115:W115"/>
    <mergeCell ref="X115:AD115"/>
    <mergeCell ref="F116:I116"/>
    <mergeCell ref="J116:P116"/>
    <mergeCell ref="T116:W116"/>
    <mergeCell ref="X116:AD116"/>
    <mergeCell ref="F117:I117"/>
    <mergeCell ref="J117:P117"/>
    <mergeCell ref="T117:W117"/>
    <mergeCell ref="X117:AD117"/>
    <mergeCell ref="F118:I118"/>
    <mergeCell ref="J118:P118"/>
    <mergeCell ref="T118:W118"/>
    <mergeCell ref="X118:AD118"/>
    <mergeCell ref="F119:I119"/>
    <mergeCell ref="J119:P119"/>
    <mergeCell ref="T119:W119"/>
    <mergeCell ref="X119:AD119"/>
    <mergeCell ref="F120:I120"/>
    <mergeCell ref="J120:P120"/>
    <mergeCell ref="T120:W120"/>
    <mergeCell ref="X120:AD120"/>
    <mergeCell ref="F121:I121"/>
    <mergeCell ref="J121:P121"/>
    <mergeCell ref="T121:W121"/>
    <mergeCell ref="X121:AD121"/>
    <mergeCell ref="F122:I122"/>
    <mergeCell ref="J122:P122"/>
    <mergeCell ref="T122:W122"/>
    <mergeCell ref="X122:AD122"/>
    <mergeCell ref="F123:I123"/>
    <mergeCell ref="J123:P123"/>
    <mergeCell ref="T123:W123"/>
    <mergeCell ref="X123:AD123"/>
    <mergeCell ref="F124:I124"/>
    <mergeCell ref="J124:P124"/>
    <mergeCell ref="T124:W124"/>
    <mergeCell ref="X124:AD124"/>
    <mergeCell ref="G129:I129"/>
    <mergeCell ref="J129:P129"/>
    <mergeCell ref="F125:I125"/>
    <mergeCell ref="J125:P125"/>
    <mergeCell ref="T125:W125"/>
    <mergeCell ref="X125:AD125"/>
    <mergeCell ref="C126:I126"/>
    <mergeCell ref="J126:P126"/>
    <mergeCell ref="Q126:W126"/>
    <mergeCell ref="X126:AD126"/>
    <mergeCell ref="U127:W127"/>
    <mergeCell ref="X127:AD127"/>
    <mergeCell ref="G128:I128"/>
    <mergeCell ref="J128:P128"/>
    <mergeCell ref="U128:W128"/>
    <mergeCell ref="X128:AD128"/>
    <mergeCell ref="U129:W129"/>
    <mergeCell ref="X129:AD129"/>
    <mergeCell ref="C130:I130"/>
    <mergeCell ref="J130:P130"/>
    <mergeCell ref="Q130:W130"/>
    <mergeCell ref="X130:AD130"/>
    <mergeCell ref="C127:F129"/>
    <mergeCell ref="G127:I127"/>
    <mergeCell ref="J127:P127"/>
    <mergeCell ref="Q127:T129"/>
    <mergeCell ref="C131:F133"/>
    <mergeCell ref="G131:I131"/>
    <mergeCell ref="J131:P131"/>
    <mergeCell ref="Q131:T133"/>
    <mergeCell ref="U131:W131"/>
    <mergeCell ref="X131:AD131"/>
    <mergeCell ref="G132:I132"/>
    <mergeCell ref="J132:P132"/>
    <mergeCell ref="U132:W132"/>
    <mergeCell ref="X132:AD132"/>
    <mergeCell ref="G133:I133"/>
    <mergeCell ref="J133:P133"/>
    <mergeCell ref="U133:W133"/>
    <mergeCell ref="X133:AD133"/>
    <mergeCell ref="B134:AD134"/>
    <mergeCell ref="B135:B153"/>
    <mergeCell ref="C135:I135"/>
    <mergeCell ref="J135:P135"/>
    <mergeCell ref="Q135:W135"/>
    <mergeCell ref="X135:AD135"/>
    <mergeCell ref="F136:I136"/>
    <mergeCell ref="J136:P136"/>
    <mergeCell ref="T136:W136"/>
    <mergeCell ref="X136:AD136"/>
    <mergeCell ref="F137:I137"/>
    <mergeCell ref="J137:P137"/>
    <mergeCell ref="T137:W137"/>
    <mergeCell ref="X137:AD137"/>
    <mergeCell ref="F138:I138"/>
    <mergeCell ref="J138:P138"/>
    <mergeCell ref="T138:W138"/>
    <mergeCell ref="X138:AD138"/>
    <mergeCell ref="F139:I139"/>
    <mergeCell ref="J139:P139"/>
    <mergeCell ref="T139:W139"/>
    <mergeCell ref="X139:AD139"/>
    <mergeCell ref="F140:I140"/>
    <mergeCell ref="J140:P140"/>
    <mergeCell ref="T140:W140"/>
    <mergeCell ref="X140:AD140"/>
    <mergeCell ref="F141:I141"/>
    <mergeCell ref="J141:P141"/>
    <mergeCell ref="T141:W141"/>
    <mergeCell ref="X141:AD141"/>
    <mergeCell ref="F142:I142"/>
    <mergeCell ref="J142:P142"/>
    <mergeCell ref="T142:W142"/>
    <mergeCell ref="X142:AD142"/>
    <mergeCell ref="F143:I143"/>
    <mergeCell ref="J143:P143"/>
    <mergeCell ref="T143:W143"/>
    <mergeCell ref="X143:AD143"/>
    <mergeCell ref="F144:I144"/>
    <mergeCell ref="J144:P144"/>
    <mergeCell ref="T144:W144"/>
    <mergeCell ref="X144:AD144"/>
    <mergeCell ref="F145:I145"/>
    <mergeCell ref="J145:P145"/>
    <mergeCell ref="T145:W145"/>
    <mergeCell ref="X145:AD145"/>
    <mergeCell ref="C146:I146"/>
    <mergeCell ref="J146:P146"/>
    <mergeCell ref="Q146:W146"/>
    <mergeCell ref="X146:AD146"/>
    <mergeCell ref="C147:F149"/>
    <mergeCell ref="G147:I147"/>
    <mergeCell ref="J147:P147"/>
    <mergeCell ref="Q147:T149"/>
    <mergeCell ref="U147:W147"/>
    <mergeCell ref="X147:AD147"/>
    <mergeCell ref="G148:I148"/>
    <mergeCell ref="J148:P148"/>
    <mergeCell ref="U148:W148"/>
    <mergeCell ref="X148:AD148"/>
    <mergeCell ref="G149:I149"/>
    <mergeCell ref="J149:P149"/>
    <mergeCell ref="U149:W149"/>
    <mergeCell ref="X149:AD149"/>
    <mergeCell ref="C150:I150"/>
    <mergeCell ref="J150:P150"/>
    <mergeCell ref="Q150:W150"/>
    <mergeCell ref="X150:AD150"/>
    <mergeCell ref="C151:F153"/>
    <mergeCell ref="G151:I151"/>
    <mergeCell ref="J151:P151"/>
    <mergeCell ref="Q151:T153"/>
    <mergeCell ref="U151:W151"/>
    <mergeCell ref="X151:AD151"/>
    <mergeCell ref="G152:I152"/>
    <mergeCell ref="J152:P152"/>
    <mergeCell ref="U152:W152"/>
    <mergeCell ref="X152:AD152"/>
    <mergeCell ref="G153:I153"/>
    <mergeCell ref="J153:P153"/>
    <mergeCell ref="U153:W153"/>
    <mergeCell ref="X153:AD153"/>
  </mergeCells>
  <hyperlinks>
    <hyperlink ref="AF2:AH2" location="表紙!A1" display="⇒表紙に戻る"/>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66" r:id="rId2"/>
  <rowBreaks count="3" manualBreakCount="3">
    <brk id="72" max="29" man="1"/>
    <brk id="113" max="29" man="1"/>
    <brk id="153" max="29" man="1"/>
  </rowBreaks>
  <colBreaks count="1" manualBreakCount="1">
    <brk id="23" max="152" man="1"/>
  </colBreaks>
  <drawing r:id="rId1"/>
</worksheet>
</file>

<file path=xl/worksheets/sheet6.xml><?xml version="1.0" encoding="utf-8"?>
<worksheet xmlns="http://schemas.openxmlformats.org/spreadsheetml/2006/main" xmlns:r="http://schemas.openxmlformats.org/officeDocument/2006/relationships">
  <sheetPr codeName="Sheet10"/>
  <dimension ref="B2:AQ80"/>
  <sheetViews>
    <sheetView zoomScalePageLayoutView="0" workbookViewId="0" topLeftCell="A28">
      <selection activeCell="H37" sqref="H37:M37"/>
    </sheetView>
  </sheetViews>
  <sheetFormatPr defaultColWidth="9.00390625" defaultRowHeight="12.75"/>
  <cols>
    <col min="1" max="1" width="4.75390625" style="0" customWidth="1"/>
    <col min="2" max="2" width="1.25" style="0" customWidth="1"/>
    <col min="3" max="7" width="5.75390625" style="0" customWidth="1"/>
    <col min="8" max="43" width="5.875" style="0" customWidth="1"/>
    <col min="44" max="52" width="4.75390625" style="0" customWidth="1"/>
  </cols>
  <sheetData>
    <row r="2" ht="12">
      <c r="B2" s="36" t="s">
        <v>34</v>
      </c>
    </row>
    <row r="3" spans="2:8" s="13" customFormat="1" ht="34.5" customHeight="1">
      <c r="B3" s="112" t="s">
        <v>169</v>
      </c>
      <c r="C3" s="32"/>
      <c r="D3" s="32"/>
      <c r="E3" s="32"/>
      <c r="F3" s="32"/>
      <c r="G3" s="32"/>
      <c r="H3" s="32"/>
    </row>
    <row r="4" spans="2:13" ht="15" thickBot="1">
      <c r="B4" s="718" t="s">
        <v>100</v>
      </c>
      <c r="C4" s="718"/>
      <c r="D4" s="718"/>
      <c r="E4" s="718"/>
      <c r="F4" s="718"/>
      <c r="G4" s="718"/>
      <c r="H4" s="51"/>
      <c r="I4" s="51"/>
      <c r="J4" s="51"/>
      <c r="K4" s="51"/>
      <c r="L4" s="51"/>
      <c r="M4" s="51"/>
    </row>
    <row r="5" spans="2:43" ht="27" customHeight="1" thickBot="1">
      <c r="B5" s="784"/>
      <c r="C5" s="785"/>
      <c r="D5" s="785"/>
      <c r="E5" s="785"/>
      <c r="F5" s="785"/>
      <c r="G5" s="786"/>
      <c r="H5" s="787" t="s">
        <v>3</v>
      </c>
      <c r="I5" s="782"/>
      <c r="J5" s="782"/>
      <c r="K5" s="782"/>
      <c r="L5" s="782"/>
      <c r="M5" s="782"/>
      <c r="N5" s="782" t="s">
        <v>4</v>
      </c>
      <c r="O5" s="782"/>
      <c r="P5" s="782"/>
      <c r="Q5" s="782"/>
      <c r="R5" s="782"/>
      <c r="S5" s="782"/>
      <c r="T5" s="782" t="s">
        <v>220</v>
      </c>
      <c r="U5" s="782"/>
      <c r="V5" s="782"/>
      <c r="W5" s="782"/>
      <c r="X5" s="782"/>
      <c r="Y5" s="782"/>
      <c r="Z5" s="782" t="s">
        <v>221</v>
      </c>
      <c r="AA5" s="782"/>
      <c r="AB5" s="782"/>
      <c r="AC5" s="782"/>
      <c r="AD5" s="782"/>
      <c r="AE5" s="782"/>
      <c r="AF5" s="782" t="s">
        <v>222</v>
      </c>
      <c r="AG5" s="782"/>
      <c r="AH5" s="782"/>
      <c r="AI5" s="782"/>
      <c r="AJ5" s="782"/>
      <c r="AK5" s="782"/>
      <c r="AL5" s="782" t="s">
        <v>223</v>
      </c>
      <c r="AM5" s="782"/>
      <c r="AN5" s="782"/>
      <c r="AO5" s="782"/>
      <c r="AP5" s="782"/>
      <c r="AQ5" s="783"/>
    </row>
    <row r="6" spans="2:43" ht="21" customHeight="1" thickTop="1">
      <c r="B6" s="776" t="s">
        <v>14</v>
      </c>
      <c r="C6" s="777"/>
      <c r="D6" s="777"/>
      <c r="E6" s="777"/>
      <c r="F6" s="777"/>
      <c r="G6" s="778"/>
      <c r="H6" s="757"/>
      <c r="I6" s="757"/>
      <c r="J6" s="757"/>
      <c r="K6" s="757"/>
      <c r="L6" s="757"/>
      <c r="M6" s="764"/>
      <c r="N6" s="757"/>
      <c r="O6" s="757"/>
      <c r="P6" s="757"/>
      <c r="Q6" s="757"/>
      <c r="R6" s="757"/>
      <c r="S6" s="764"/>
      <c r="T6" s="757"/>
      <c r="U6" s="757"/>
      <c r="V6" s="757"/>
      <c r="W6" s="757"/>
      <c r="X6" s="757"/>
      <c r="Y6" s="764"/>
      <c r="Z6" s="757"/>
      <c r="AA6" s="757"/>
      <c r="AB6" s="757"/>
      <c r="AC6" s="757"/>
      <c r="AD6" s="757"/>
      <c r="AE6" s="764"/>
      <c r="AF6" s="757"/>
      <c r="AG6" s="757"/>
      <c r="AH6" s="757"/>
      <c r="AI6" s="757"/>
      <c r="AJ6" s="757"/>
      <c r="AK6" s="764"/>
      <c r="AL6" s="757"/>
      <c r="AM6" s="757"/>
      <c r="AN6" s="757"/>
      <c r="AO6" s="757"/>
      <c r="AP6" s="757"/>
      <c r="AQ6" s="758"/>
    </row>
    <row r="7" spans="2:43" ht="21" customHeight="1" thickBot="1">
      <c r="B7" s="773" t="s">
        <v>23</v>
      </c>
      <c r="C7" s="774"/>
      <c r="D7" s="774"/>
      <c r="E7" s="774"/>
      <c r="F7" s="774"/>
      <c r="G7" s="775"/>
      <c r="H7" s="759"/>
      <c r="I7" s="760"/>
      <c r="J7" s="760"/>
      <c r="K7" s="760"/>
      <c r="L7" s="760"/>
      <c r="M7" s="760"/>
      <c r="N7" s="759"/>
      <c r="O7" s="760"/>
      <c r="P7" s="760"/>
      <c r="Q7" s="760"/>
      <c r="R7" s="760"/>
      <c r="S7" s="760"/>
      <c r="T7" s="759"/>
      <c r="U7" s="760"/>
      <c r="V7" s="760"/>
      <c r="W7" s="760"/>
      <c r="X7" s="760"/>
      <c r="Y7" s="760"/>
      <c r="Z7" s="759"/>
      <c r="AA7" s="760"/>
      <c r="AB7" s="760"/>
      <c r="AC7" s="760"/>
      <c r="AD7" s="760"/>
      <c r="AE7" s="760"/>
      <c r="AF7" s="759"/>
      <c r="AG7" s="760"/>
      <c r="AH7" s="760"/>
      <c r="AI7" s="760"/>
      <c r="AJ7" s="760"/>
      <c r="AK7" s="760"/>
      <c r="AL7" s="760"/>
      <c r="AM7" s="760"/>
      <c r="AN7" s="760"/>
      <c r="AO7" s="760"/>
      <c r="AP7" s="760"/>
      <c r="AQ7" s="761"/>
    </row>
    <row r="8" spans="2:43" ht="14.25" thickTop="1">
      <c r="B8" s="788" t="s">
        <v>67</v>
      </c>
      <c r="C8" s="789"/>
      <c r="D8" s="789"/>
      <c r="E8" s="789"/>
      <c r="F8" s="789"/>
      <c r="G8" s="790"/>
      <c r="H8" s="791"/>
      <c r="I8" s="792"/>
      <c r="J8" s="792"/>
      <c r="K8" s="792"/>
      <c r="L8" s="792"/>
      <c r="M8" s="792"/>
      <c r="N8" s="792"/>
      <c r="O8" s="792"/>
      <c r="P8" s="792"/>
      <c r="Q8" s="792"/>
      <c r="R8" s="792"/>
      <c r="S8" s="792"/>
      <c r="T8" s="792"/>
      <c r="U8" s="792"/>
      <c r="V8" s="792"/>
      <c r="W8" s="792"/>
      <c r="X8" s="792"/>
      <c r="Y8" s="792"/>
      <c r="Z8" s="792"/>
      <c r="AA8" s="792"/>
      <c r="AB8" s="792"/>
      <c r="AC8" s="792"/>
      <c r="AD8" s="792"/>
      <c r="AE8" s="792"/>
      <c r="AF8" s="792"/>
      <c r="AG8" s="792"/>
      <c r="AH8" s="792"/>
      <c r="AI8" s="792"/>
      <c r="AJ8" s="792"/>
      <c r="AK8" s="792"/>
      <c r="AL8" s="792"/>
      <c r="AM8" s="792"/>
      <c r="AN8" s="792"/>
      <c r="AO8" s="792"/>
      <c r="AP8" s="792"/>
      <c r="AQ8" s="793"/>
    </row>
    <row r="9" spans="2:43" ht="14.25" thickBot="1">
      <c r="B9" s="172"/>
      <c r="C9" s="753" t="s">
        <v>56</v>
      </c>
      <c r="D9" s="754"/>
      <c r="E9" s="754"/>
      <c r="F9" s="754"/>
      <c r="G9" s="755"/>
      <c r="H9" s="756">
        <v>15.8</v>
      </c>
      <c r="I9" s="742"/>
      <c r="J9" s="742"/>
      <c r="K9" s="742"/>
      <c r="L9" s="742"/>
      <c r="M9" s="742"/>
      <c r="N9" s="742">
        <v>4.43</v>
      </c>
      <c r="O9" s="742"/>
      <c r="P9" s="742"/>
      <c r="Q9" s="742"/>
      <c r="R9" s="742"/>
      <c r="S9" s="742"/>
      <c r="T9" s="742">
        <v>450</v>
      </c>
      <c r="U9" s="742"/>
      <c r="V9" s="742"/>
      <c r="W9" s="742"/>
      <c r="X9" s="742"/>
      <c r="Y9" s="742"/>
      <c r="Z9" s="742">
        <v>600</v>
      </c>
      <c r="AA9" s="742"/>
      <c r="AB9" s="742"/>
      <c r="AC9" s="742"/>
      <c r="AD9" s="742"/>
      <c r="AE9" s="742"/>
      <c r="AF9" s="742">
        <v>750</v>
      </c>
      <c r="AG9" s="742"/>
      <c r="AH9" s="742"/>
      <c r="AI9" s="742"/>
      <c r="AJ9" s="742"/>
      <c r="AK9" s="742"/>
      <c r="AL9" s="742">
        <v>900</v>
      </c>
      <c r="AM9" s="742"/>
      <c r="AN9" s="742"/>
      <c r="AO9" s="742"/>
      <c r="AP9" s="742"/>
      <c r="AQ9" s="762"/>
    </row>
    <row r="10" spans="2:43" ht="12" customHeight="1" thickTop="1">
      <c r="B10" s="746" t="s">
        <v>63</v>
      </c>
      <c r="C10" s="747"/>
      <c r="D10" s="747"/>
      <c r="E10" s="747"/>
      <c r="F10" s="747"/>
      <c r="G10" s="748"/>
      <c r="H10" s="741"/>
      <c r="I10" s="694"/>
      <c r="J10" s="694"/>
      <c r="K10" s="694"/>
      <c r="L10" s="694"/>
      <c r="M10" s="694"/>
      <c r="N10" s="739"/>
      <c r="O10" s="740"/>
      <c r="P10" s="740"/>
      <c r="Q10" s="740"/>
      <c r="R10" s="740"/>
      <c r="S10" s="741"/>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743"/>
    </row>
    <row r="11" spans="2:43" ht="13.5">
      <c r="B11" s="744"/>
      <c r="C11" s="730" t="s">
        <v>57</v>
      </c>
      <c r="D11" s="730"/>
      <c r="E11" s="730"/>
      <c r="F11" s="730"/>
      <c r="G11" s="731"/>
      <c r="H11" s="665"/>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9"/>
    </row>
    <row r="12" spans="2:43" ht="13.5">
      <c r="B12" s="745"/>
      <c r="C12" s="730" t="s">
        <v>65</v>
      </c>
      <c r="D12" s="730"/>
      <c r="E12" s="730"/>
      <c r="F12" s="730"/>
      <c r="G12" s="731"/>
      <c r="H12" s="665"/>
      <c r="I12" s="708"/>
      <c r="J12" s="708"/>
      <c r="K12" s="708"/>
      <c r="L12" s="708"/>
      <c r="M12" s="708"/>
      <c r="N12" s="708">
        <f>N9*5*95*365/1000</f>
        <v>768.05125</v>
      </c>
      <c r="O12" s="708"/>
      <c r="P12" s="708"/>
      <c r="Q12" s="708"/>
      <c r="R12" s="708"/>
      <c r="S12" s="708"/>
      <c r="T12" s="708">
        <f>T9*0.6*5*93.3*365/1000</f>
        <v>45973.575</v>
      </c>
      <c r="U12" s="708"/>
      <c r="V12" s="708"/>
      <c r="W12" s="708"/>
      <c r="X12" s="708"/>
      <c r="Y12" s="708"/>
      <c r="Z12" s="708">
        <f>Z9*0.6*5*93.3*365/1000</f>
        <v>61298.1</v>
      </c>
      <c r="AA12" s="708"/>
      <c r="AB12" s="708"/>
      <c r="AC12" s="708"/>
      <c r="AD12" s="708"/>
      <c r="AE12" s="708"/>
      <c r="AF12" s="708">
        <f>AF9*5*95*365/1000</f>
        <v>130031.25</v>
      </c>
      <c r="AG12" s="708"/>
      <c r="AH12" s="708"/>
      <c r="AI12" s="708"/>
      <c r="AJ12" s="708"/>
      <c r="AK12" s="708"/>
      <c r="AL12" s="708"/>
      <c r="AM12" s="708"/>
      <c r="AN12" s="708"/>
      <c r="AO12" s="708"/>
      <c r="AP12" s="708"/>
      <c r="AQ12" s="709"/>
    </row>
    <row r="13" spans="2:43" ht="13.5">
      <c r="B13" s="745"/>
      <c r="C13" s="730" t="s">
        <v>66</v>
      </c>
      <c r="D13" s="730"/>
      <c r="E13" s="730"/>
      <c r="F13" s="730"/>
      <c r="G13" s="731"/>
      <c r="H13" s="665">
        <f>H9*5*113*365/1000</f>
        <v>3258.355</v>
      </c>
      <c r="I13" s="708"/>
      <c r="J13" s="708"/>
      <c r="K13" s="708"/>
      <c r="L13" s="708"/>
      <c r="M13" s="708"/>
      <c r="N13" s="708"/>
      <c r="O13" s="708"/>
      <c r="P13" s="708"/>
      <c r="Q13" s="708"/>
      <c r="R13" s="708"/>
      <c r="S13" s="708"/>
      <c r="T13" s="708"/>
      <c r="U13" s="708"/>
      <c r="V13" s="708"/>
      <c r="W13" s="708"/>
      <c r="X13" s="708"/>
      <c r="Y13" s="708"/>
      <c r="Z13" s="708"/>
      <c r="AA13" s="708"/>
      <c r="AB13" s="708"/>
      <c r="AC13" s="708"/>
      <c r="AD13" s="708"/>
      <c r="AE13" s="708"/>
      <c r="AF13" s="708"/>
      <c r="AG13" s="708"/>
      <c r="AH13" s="708"/>
      <c r="AI13" s="708"/>
      <c r="AJ13" s="708"/>
      <c r="AK13" s="708"/>
      <c r="AL13" s="708">
        <f>AL9*5*113*365/1000</f>
        <v>185602.5</v>
      </c>
      <c r="AM13" s="708"/>
      <c r="AN13" s="708"/>
      <c r="AO13" s="708"/>
      <c r="AP13" s="708"/>
      <c r="AQ13" s="709"/>
    </row>
    <row r="14" spans="2:43" ht="13.5">
      <c r="B14" s="745"/>
      <c r="C14" s="730" t="s">
        <v>58</v>
      </c>
      <c r="D14" s="730"/>
      <c r="E14" s="730"/>
      <c r="F14" s="730"/>
      <c r="G14" s="731"/>
      <c r="H14" s="665"/>
      <c r="I14" s="708"/>
      <c r="J14" s="708"/>
      <c r="K14" s="708"/>
      <c r="L14" s="708"/>
      <c r="M14" s="708"/>
      <c r="N14" s="708"/>
      <c r="O14" s="708"/>
      <c r="P14" s="708"/>
      <c r="Q14" s="708"/>
      <c r="R14" s="708"/>
      <c r="S14" s="708"/>
      <c r="T14" s="708"/>
      <c r="U14" s="708"/>
      <c r="V14" s="708"/>
      <c r="W14" s="708"/>
      <c r="X14" s="708"/>
      <c r="Y14" s="708"/>
      <c r="Z14" s="708"/>
      <c r="AA14" s="708"/>
      <c r="AB14" s="708"/>
      <c r="AC14" s="708"/>
      <c r="AD14" s="708"/>
      <c r="AE14" s="708"/>
      <c r="AF14" s="708"/>
      <c r="AG14" s="708"/>
      <c r="AH14" s="708"/>
      <c r="AI14" s="708"/>
      <c r="AJ14" s="708"/>
      <c r="AK14" s="708"/>
      <c r="AL14" s="708"/>
      <c r="AM14" s="708"/>
      <c r="AN14" s="708"/>
      <c r="AO14" s="708"/>
      <c r="AP14" s="708"/>
      <c r="AQ14" s="709"/>
    </row>
    <row r="15" spans="2:43" ht="13.5">
      <c r="B15" s="745"/>
      <c r="C15" s="730" t="s">
        <v>60</v>
      </c>
      <c r="D15" s="730"/>
      <c r="E15" s="730"/>
      <c r="F15" s="730"/>
      <c r="G15" s="731"/>
      <c r="H15" s="665"/>
      <c r="I15" s="708"/>
      <c r="J15" s="708"/>
      <c r="K15" s="708"/>
      <c r="L15" s="708"/>
      <c r="M15" s="708"/>
      <c r="N15" s="708"/>
      <c r="O15" s="708"/>
      <c r="P15" s="708"/>
      <c r="Q15" s="708"/>
      <c r="R15" s="708"/>
      <c r="S15" s="708"/>
      <c r="T15" s="708"/>
      <c r="U15" s="708"/>
      <c r="V15" s="708"/>
      <c r="W15" s="708"/>
      <c r="X15" s="708"/>
      <c r="Y15" s="708"/>
      <c r="Z15" s="708"/>
      <c r="AA15" s="708"/>
      <c r="AB15" s="708"/>
      <c r="AC15" s="708"/>
      <c r="AD15" s="708"/>
      <c r="AE15" s="708"/>
      <c r="AF15" s="708"/>
      <c r="AG15" s="708"/>
      <c r="AH15" s="708"/>
      <c r="AI15" s="708"/>
      <c r="AJ15" s="708"/>
      <c r="AK15" s="708"/>
      <c r="AL15" s="708"/>
      <c r="AM15" s="708"/>
      <c r="AN15" s="708"/>
      <c r="AO15" s="708"/>
      <c r="AP15" s="708"/>
      <c r="AQ15" s="709"/>
    </row>
    <row r="16" spans="2:43" ht="13.5">
      <c r="B16" s="745"/>
      <c r="C16" s="730" t="s">
        <v>59</v>
      </c>
      <c r="D16" s="730"/>
      <c r="E16" s="730"/>
      <c r="F16" s="730"/>
      <c r="G16" s="731"/>
      <c r="H16" s="665">
        <f>H9*0.6*5*5.8*365/1000</f>
        <v>100.3458</v>
      </c>
      <c r="I16" s="708"/>
      <c r="J16" s="708"/>
      <c r="K16" s="708"/>
      <c r="L16" s="708"/>
      <c r="M16" s="708"/>
      <c r="N16" s="708">
        <f>N9*5*5.8*365/1000</f>
        <v>46.89155</v>
      </c>
      <c r="O16" s="708"/>
      <c r="P16" s="708"/>
      <c r="Q16" s="708"/>
      <c r="R16" s="708"/>
      <c r="S16" s="708"/>
      <c r="T16" s="708">
        <f>T9*0.6*5*20*365/1000</f>
        <v>9855</v>
      </c>
      <c r="U16" s="708"/>
      <c r="V16" s="708"/>
      <c r="W16" s="708"/>
      <c r="X16" s="708"/>
      <c r="Y16" s="708"/>
      <c r="Z16" s="708">
        <f>Z9*0.6*5*20*365/1000</f>
        <v>13140</v>
      </c>
      <c r="AA16" s="708"/>
      <c r="AB16" s="708"/>
      <c r="AC16" s="708"/>
      <c r="AD16" s="708"/>
      <c r="AE16" s="708"/>
      <c r="AF16" s="708">
        <f>AF9*5*5.8*365/1000</f>
        <v>7938.75</v>
      </c>
      <c r="AG16" s="708"/>
      <c r="AH16" s="708"/>
      <c r="AI16" s="708"/>
      <c r="AJ16" s="708"/>
      <c r="AK16" s="708"/>
      <c r="AL16" s="708">
        <f>AL9*0.6*5*20*365/1000</f>
        <v>19710</v>
      </c>
      <c r="AM16" s="708"/>
      <c r="AN16" s="708"/>
      <c r="AO16" s="708"/>
      <c r="AP16" s="708"/>
      <c r="AQ16" s="709"/>
    </row>
    <row r="17" spans="2:43" ht="13.5">
      <c r="B17" s="736" t="s">
        <v>64</v>
      </c>
      <c r="C17" s="737"/>
      <c r="D17" s="737"/>
      <c r="E17" s="737"/>
      <c r="F17" s="737"/>
      <c r="G17" s="738"/>
      <c r="H17" s="735"/>
      <c r="I17" s="728"/>
      <c r="J17" s="728"/>
      <c r="K17" s="728"/>
      <c r="L17" s="728"/>
      <c r="M17" s="728"/>
      <c r="N17" s="728"/>
      <c r="O17" s="728"/>
      <c r="P17" s="728"/>
      <c r="Q17" s="728"/>
      <c r="R17" s="728"/>
      <c r="S17" s="728"/>
      <c r="T17" s="728"/>
      <c r="U17" s="728"/>
      <c r="V17" s="728"/>
      <c r="W17" s="728"/>
      <c r="X17" s="728"/>
      <c r="Y17" s="728"/>
      <c r="Z17" s="728"/>
      <c r="AA17" s="728"/>
      <c r="AB17" s="728"/>
      <c r="AC17" s="728"/>
      <c r="AD17" s="728"/>
      <c r="AE17" s="728"/>
      <c r="AF17" s="728"/>
      <c r="AG17" s="728"/>
      <c r="AH17" s="728"/>
      <c r="AI17" s="728"/>
      <c r="AJ17" s="728"/>
      <c r="AK17" s="728"/>
      <c r="AL17" s="728"/>
      <c r="AM17" s="728"/>
      <c r="AN17" s="728"/>
      <c r="AO17" s="728"/>
      <c r="AP17" s="728"/>
      <c r="AQ17" s="729"/>
    </row>
    <row r="18" spans="2:43" ht="13.5">
      <c r="B18" s="721"/>
      <c r="C18" s="730" t="s">
        <v>61</v>
      </c>
      <c r="D18" s="730"/>
      <c r="E18" s="730"/>
      <c r="F18" s="730"/>
      <c r="G18" s="731"/>
      <c r="H18" s="665"/>
      <c r="I18" s="708"/>
      <c r="J18" s="708"/>
      <c r="K18" s="708"/>
      <c r="L18" s="708"/>
      <c r="M18" s="708"/>
      <c r="N18" s="708">
        <f>N9*5*55.6*365/1000</f>
        <v>449.5121</v>
      </c>
      <c r="O18" s="708"/>
      <c r="P18" s="708"/>
      <c r="Q18" s="708"/>
      <c r="R18" s="708"/>
      <c r="S18" s="708"/>
      <c r="T18" s="708">
        <f>T9*5*9.1*365/1000</f>
        <v>7473.375</v>
      </c>
      <c r="U18" s="708"/>
      <c r="V18" s="708"/>
      <c r="W18" s="708"/>
      <c r="X18" s="708"/>
      <c r="Y18" s="708"/>
      <c r="Z18" s="708">
        <f>Z9*5*9.1*365/1000</f>
        <v>9964.5</v>
      </c>
      <c r="AA18" s="708"/>
      <c r="AB18" s="708"/>
      <c r="AC18" s="708"/>
      <c r="AD18" s="708"/>
      <c r="AE18" s="708"/>
      <c r="AF18" s="708">
        <f>AF9*5*55.6*365/1000</f>
        <v>76102.5</v>
      </c>
      <c r="AG18" s="708"/>
      <c r="AH18" s="708"/>
      <c r="AI18" s="708"/>
      <c r="AJ18" s="708"/>
      <c r="AK18" s="708"/>
      <c r="AL18" s="708"/>
      <c r="AM18" s="708"/>
      <c r="AN18" s="708"/>
      <c r="AO18" s="708"/>
      <c r="AP18" s="708"/>
      <c r="AQ18" s="709"/>
    </row>
    <row r="19" spans="2:43" ht="13.5">
      <c r="B19" s="722"/>
      <c r="C19" s="730" t="s">
        <v>62</v>
      </c>
      <c r="D19" s="730"/>
      <c r="E19" s="730"/>
      <c r="F19" s="730"/>
      <c r="G19" s="731"/>
      <c r="H19" s="665">
        <f>H9*5*20.4*365/1000</f>
        <v>588.234</v>
      </c>
      <c r="I19" s="708"/>
      <c r="J19" s="708"/>
      <c r="K19" s="708"/>
      <c r="L19" s="708"/>
      <c r="M19" s="708"/>
      <c r="N19" s="708"/>
      <c r="O19" s="708"/>
      <c r="P19" s="708"/>
      <c r="Q19" s="708"/>
      <c r="R19" s="708"/>
      <c r="S19" s="708"/>
      <c r="T19" s="708"/>
      <c r="U19" s="708"/>
      <c r="V19" s="708"/>
      <c r="W19" s="708"/>
      <c r="X19" s="708"/>
      <c r="Y19" s="708"/>
      <c r="Z19" s="708"/>
      <c r="AA19" s="708"/>
      <c r="AB19" s="708"/>
      <c r="AC19" s="708"/>
      <c r="AD19" s="708"/>
      <c r="AE19" s="708"/>
      <c r="AF19" s="708"/>
      <c r="AG19" s="708"/>
      <c r="AH19" s="708"/>
      <c r="AI19" s="708"/>
      <c r="AJ19" s="708"/>
      <c r="AK19" s="708"/>
      <c r="AL19" s="708">
        <f>AL9*5*20.4*365/1000</f>
        <v>33507</v>
      </c>
      <c r="AM19" s="708"/>
      <c r="AN19" s="708"/>
      <c r="AO19" s="708"/>
      <c r="AP19" s="708"/>
      <c r="AQ19" s="709"/>
    </row>
    <row r="20" spans="2:43" ht="16.5">
      <c r="B20" s="736" t="s">
        <v>320</v>
      </c>
      <c r="C20" s="737"/>
      <c r="D20" s="737"/>
      <c r="E20" s="737"/>
      <c r="F20" s="737"/>
      <c r="G20" s="738"/>
      <c r="H20" s="735"/>
      <c r="I20" s="728"/>
      <c r="J20" s="728"/>
      <c r="K20" s="728"/>
      <c r="L20" s="728"/>
      <c r="M20" s="728"/>
      <c r="N20" s="728"/>
      <c r="O20" s="728"/>
      <c r="P20" s="728"/>
      <c r="Q20" s="728"/>
      <c r="R20" s="728"/>
      <c r="S20" s="728"/>
      <c r="T20" s="728"/>
      <c r="U20" s="728"/>
      <c r="V20" s="728"/>
      <c r="W20" s="728"/>
      <c r="X20" s="728"/>
      <c r="Y20" s="728"/>
      <c r="Z20" s="728"/>
      <c r="AA20" s="728"/>
      <c r="AB20" s="728"/>
      <c r="AC20" s="728"/>
      <c r="AD20" s="728"/>
      <c r="AE20" s="728"/>
      <c r="AF20" s="728"/>
      <c r="AG20" s="728"/>
      <c r="AH20" s="728"/>
      <c r="AI20" s="728"/>
      <c r="AJ20" s="728"/>
      <c r="AK20" s="728"/>
      <c r="AL20" s="728"/>
      <c r="AM20" s="728"/>
      <c r="AN20" s="728"/>
      <c r="AO20" s="728"/>
      <c r="AP20" s="728"/>
      <c r="AQ20" s="729"/>
    </row>
    <row r="21" spans="2:43" ht="13.5">
      <c r="B21" s="721"/>
      <c r="C21" s="730" t="s">
        <v>65</v>
      </c>
      <c r="D21" s="730"/>
      <c r="E21" s="730"/>
      <c r="F21" s="730"/>
      <c r="G21" s="731"/>
      <c r="H21" s="665"/>
      <c r="I21" s="708"/>
      <c r="J21" s="708"/>
      <c r="K21" s="708"/>
      <c r="L21" s="708"/>
      <c r="M21" s="708"/>
      <c r="N21" s="708">
        <f>N9*5*0.02*365/1000</f>
        <v>0.161695</v>
      </c>
      <c r="O21" s="708"/>
      <c r="P21" s="708"/>
      <c r="Q21" s="708"/>
      <c r="R21" s="708"/>
      <c r="S21" s="708"/>
      <c r="T21" s="708">
        <f>T9*5*0.02*365/1000</f>
        <v>16.425</v>
      </c>
      <c r="U21" s="708"/>
      <c r="V21" s="708"/>
      <c r="W21" s="708"/>
      <c r="X21" s="708"/>
      <c r="Y21" s="708"/>
      <c r="Z21" s="708">
        <f>Z9*5*0.02*365/1000</f>
        <v>21.9</v>
      </c>
      <c r="AA21" s="708"/>
      <c r="AB21" s="708"/>
      <c r="AC21" s="708"/>
      <c r="AD21" s="708"/>
      <c r="AE21" s="708"/>
      <c r="AF21" s="708">
        <f>AF9*5*0.02*365/1000</f>
        <v>27.375</v>
      </c>
      <c r="AG21" s="708"/>
      <c r="AH21" s="708"/>
      <c r="AI21" s="708"/>
      <c r="AJ21" s="708"/>
      <c r="AK21" s="708"/>
      <c r="AL21" s="708"/>
      <c r="AM21" s="708"/>
      <c r="AN21" s="708"/>
      <c r="AO21" s="708"/>
      <c r="AP21" s="708"/>
      <c r="AQ21" s="709"/>
    </row>
    <row r="22" spans="2:43" ht="13.5">
      <c r="B22" s="722"/>
      <c r="C22" s="730" t="s">
        <v>66</v>
      </c>
      <c r="D22" s="730"/>
      <c r="E22" s="730"/>
      <c r="F22" s="730"/>
      <c r="G22" s="731"/>
      <c r="H22" s="665">
        <f>H9*5*0.645*365/1000</f>
        <v>18.598575</v>
      </c>
      <c r="I22" s="708"/>
      <c r="J22" s="708"/>
      <c r="K22" s="708"/>
      <c r="L22" s="708"/>
      <c r="M22" s="708"/>
      <c r="N22" s="708"/>
      <c r="O22" s="708"/>
      <c r="P22" s="708"/>
      <c r="Q22" s="708"/>
      <c r="R22" s="708"/>
      <c r="S22" s="708"/>
      <c r="T22" s="708"/>
      <c r="U22" s="708"/>
      <c r="V22" s="708"/>
      <c r="W22" s="708"/>
      <c r="X22" s="708"/>
      <c r="Y22" s="708"/>
      <c r="Z22" s="708"/>
      <c r="AA22" s="708"/>
      <c r="AB22" s="708"/>
      <c r="AC22" s="708"/>
      <c r="AD22" s="708"/>
      <c r="AE22" s="708"/>
      <c r="AF22" s="708"/>
      <c r="AG22" s="708"/>
      <c r="AH22" s="708"/>
      <c r="AI22" s="708"/>
      <c r="AJ22" s="708"/>
      <c r="AK22" s="708"/>
      <c r="AL22" s="708">
        <f>AL9*5*0.645*365/1000</f>
        <v>1059.4125</v>
      </c>
      <c r="AM22" s="708"/>
      <c r="AN22" s="708"/>
      <c r="AO22" s="708"/>
      <c r="AP22" s="708"/>
      <c r="AQ22" s="709"/>
    </row>
    <row r="23" spans="2:43" ht="13.5">
      <c r="B23" s="732" t="s">
        <v>214</v>
      </c>
      <c r="C23" s="733"/>
      <c r="D23" s="733"/>
      <c r="E23" s="733"/>
      <c r="F23" s="733"/>
      <c r="G23" s="734"/>
      <c r="H23" s="735"/>
      <c r="I23" s="728"/>
      <c r="J23" s="728"/>
      <c r="K23" s="728"/>
      <c r="L23" s="728"/>
      <c r="M23" s="728"/>
      <c r="N23" s="728"/>
      <c r="O23" s="728"/>
      <c r="P23" s="728"/>
      <c r="Q23" s="728"/>
      <c r="R23" s="728"/>
      <c r="S23" s="728"/>
      <c r="T23" s="728"/>
      <c r="U23" s="728"/>
      <c r="V23" s="728"/>
      <c r="W23" s="728"/>
      <c r="X23" s="728"/>
      <c r="Y23" s="728"/>
      <c r="Z23" s="728"/>
      <c r="AA23" s="728"/>
      <c r="AB23" s="728"/>
      <c r="AC23" s="728"/>
      <c r="AD23" s="728"/>
      <c r="AE23" s="728"/>
      <c r="AF23" s="728"/>
      <c r="AG23" s="728"/>
      <c r="AH23" s="728"/>
      <c r="AI23" s="728"/>
      <c r="AJ23" s="728"/>
      <c r="AK23" s="728"/>
      <c r="AL23" s="728"/>
      <c r="AM23" s="728"/>
      <c r="AN23" s="728"/>
      <c r="AO23" s="728"/>
      <c r="AP23" s="728"/>
      <c r="AQ23" s="729"/>
    </row>
    <row r="24" spans="2:43" ht="13.5">
      <c r="B24" s="721"/>
      <c r="C24" s="781" t="s">
        <v>210</v>
      </c>
      <c r="D24" s="730"/>
      <c r="E24" s="730"/>
      <c r="F24" s="730"/>
      <c r="G24" s="731"/>
      <c r="H24" s="665"/>
      <c r="I24" s="708"/>
      <c r="J24" s="708"/>
      <c r="K24" s="708"/>
      <c r="L24" s="708"/>
      <c r="M24" s="708"/>
      <c r="N24" s="708"/>
      <c r="O24" s="708"/>
      <c r="P24" s="708"/>
      <c r="Q24" s="708"/>
      <c r="R24" s="708"/>
      <c r="S24" s="708"/>
      <c r="T24" s="708"/>
      <c r="U24" s="708"/>
      <c r="V24" s="708"/>
      <c r="W24" s="708"/>
      <c r="X24" s="708"/>
      <c r="Y24" s="708"/>
      <c r="Z24" s="708"/>
      <c r="AA24" s="708"/>
      <c r="AB24" s="708"/>
      <c r="AC24" s="708"/>
      <c r="AD24" s="708"/>
      <c r="AE24" s="708"/>
      <c r="AF24" s="708"/>
      <c r="AG24" s="708"/>
      <c r="AH24" s="708"/>
      <c r="AI24" s="708"/>
      <c r="AJ24" s="708"/>
      <c r="AK24" s="708"/>
      <c r="AL24" s="708"/>
      <c r="AM24" s="708"/>
      <c r="AN24" s="708"/>
      <c r="AO24" s="708"/>
      <c r="AP24" s="708"/>
      <c r="AQ24" s="709"/>
    </row>
    <row r="25" spans="2:43" ht="13.5">
      <c r="B25" s="722"/>
      <c r="C25" s="730" t="s">
        <v>69</v>
      </c>
      <c r="D25" s="730"/>
      <c r="E25" s="730"/>
      <c r="F25" s="730"/>
      <c r="G25" s="731"/>
      <c r="H25" s="665"/>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9"/>
    </row>
    <row r="26" spans="2:43" ht="14.25" thickBot="1">
      <c r="B26" s="723"/>
      <c r="C26" s="725" t="s">
        <v>68</v>
      </c>
      <c r="D26" s="725"/>
      <c r="E26" s="725"/>
      <c r="F26" s="725"/>
      <c r="G26" s="726"/>
      <c r="H26" s="727"/>
      <c r="I26" s="717"/>
      <c r="J26" s="717"/>
      <c r="K26" s="717"/>
      <c r="L26" s="717"/>
      <c r="M26" s="717"/>
      <c r="N26" s="717">
        <f>N9*16.7*365</f>
        <v>27003.065</v>
      </c>
      <c r="O26" s="717"/>
      <c r="P26" s="717"/>
      <c r="Q26" s="717"/>
      <c r="R26" s="717"/>
      <c r="S26" s="717"/>
      <c r="T26" s="717">
        <f>T9*0.6*13.8*365</f>
        <v>1359990</v>
      </c>
      <c r="U26" s="717"/>
      <c r="V26" s="717"/>
      <c r="W26" s="717"/>
      <c r="X26" s="717"/>
      <c r="Y26" s="717"/>
      <c r="Z26" s="717">
        <f>Z9*0.6*13.8*365</f>
        <v>1813320</v>
      </c>
      <c r="AA26" s="717"/>
      <c r="AB26" s="717"/>
      <c r="AC26" s="717"/>
      <c r="AD26" s="717"/>
      <c r="AE26" s="717"/>
      <c r="AF26" s="717">
        <f>AF9*16.7*365</f>
        <v>4571625</v>
      </c>
      <c r="AG26" s="717"/>
      <c r="AH26" s="717"/>
      <c r="AI26" s="717"/>
      <c r="AJ26" s="717"/>
      <c r="AK26" s="717"/>
      <c r="AL26" s="717"/>
      <c r="AM26" s="717"/>
      <c r="AN26" s="717"/>
      <c r="AO26" s="717"/>
      <c r="AP26" s="717"/>
      <c r="AQ26" s="724"/>
    </row>
    <row r="30" spans="2:7" ht="15" thickBot="1">
      <c r="B30" s="719" t="s">
        <v>101</v>
      </c>
      <c r="C30" s="719"/>
      <c r="D30" s="719"/>
      <c r="E30" s="719"/>
      <c r="F30" s="719"/>
      <c r="G30" s="719"/>
    </row>
    <row r="31" spans="2:43" ht="12">
      <c r="B31" s="794"/>
      <c r="C31" s="795"/>
      <c r="D31" s="795"/>
      <c r="E31" s="795"/>
      <c r="F31" s="795"/>
      <c r="G31" s="796"/>
      <c r="H31" s="765" t="s">
        <v>224</v>
      </c>
      <c r="I31" s="766"/>
      <c r="J31" s="766"/>
      <c r="K31" s="766"/>
      <c r="L31" s="766"/>
      <c r="M31" s="767"/>
      <c r="N31" s="771" t="s">
        <v>225</v>
      </c>
      <c r="O31" s="766"/>
      <c r="P31" s="766"/>
      <c r="Q31" s="766"/>
      <c r="R31" s="766"/>
      <c r="S31" s="767"/>
      <c r="T31" s="771" t="s">
        <v>220</v>
      </c>
      <c r="U31" s="766"/>
      <c r="V31" s="766"/>
      <c r="W31" s="766"/>
      <c r="X31" s="766"/>
      <c r="Y31" s="767"/>
      <c r="Z31" s="771" t="s">
        <v>221</v>
      </c>
      <c r="AA31" s="766"/>
      <c r="AB31" s="766"/>
      <c r="AC31" s="766"/>
      <c r="AD31" s="766"/>
      <c r="AE31" s="767"/>
      <c r="AF31" s="771" t="s">
        <v>222</v>
      </c>
      <c r="AG31" s="766"/>
      <c r="AH31" s="766"/>
      <c r="AI31" s="766"/>
      <c r="AJ31" s="766"/>
      <c r="AK31" s="767"/>
      <c r="AL31" s="771" t="s">
        <v>223</v>
      </c>
      <c r="AM31" s="766"/>
      <c r="AN31" s="766"/>
      <c r="AO31" s="766"/>
      <c r="AP31" s="766"/>
      <c r="AQ31" s="779"/>
    </row>
    <row r="32" spans="2:43" ht="19.5" customHeight="1" thickBot="1">
      <c r="B32" s="797"/>
      <c r="C32" s="798"/>
      <c r="D32" s="798"/>
      <c r="E32" s="798"/>
      <c r="F32" s="798"/>
      <c r="G32" s="799"/>
      <c r="H32" s="768"/>
      <c r="I32" s="769"/>
      <c r="J32" s="769"/>
      <c r="K32" s="769"/>
      <c r="L32" s="769"/>
      <c r="M32" s="770"/>
      <c r="N32" s="772"/>
      <c r="O32" s="769"/>
      <c r="P32" s="769"/>
      <c r="Q32" s="769"/>
      <c r="R32" s="769"/>
      <c r="S32" s="770"/>
      <c r="T32" s="772"/>
      <c r="U32" s="769"/>
      <c r="V32" s="769"/>
      <c r="W32" s="769"/>
      <c r="X32" s="769"/>
      <c r="Y32" s="770"/>
      <c r="Z32" s="772"/>
      <c r="AA32" s="769"/>
      <c r="AB32" s="769"/>
      <c r="AC32" s="769"/>
      <c r="AD32" s="769"/>
      <c r="AE32" s="770"/>
      <c r="AF32" s="772"/>
      <c r="AG32" s="769"/>
      <c r="AH32" s="769"/>
      <c r="AI32" s="769"/>
      <c r="AJ32" s="769"/>
      <c r="AK32" s="770"/>
      <c r="AL32" s="772"/>
      <c r="AM32" s="769"/>
      <c r="AN32" s="769"/>
      <c r="AO32" s="769"/>
      <c r="AP32" s="769"/>
      <c r="AQ32" s="780"/>
    </row>
    <row r="33" spans="2:43" ht="20.25" customHeight="1" thickTop="1">
      <c r="B33" s="776" t="s">
        <v>14</v>
      </c>
      <c r="C33" s="777"/>
      <c r="D33" s="777"/>
      <c r="E33" s="777"/>
      <c r="F33" s="777"/>
      <c r="G33" s="778"/>
      <c r="H33" s="757"/>
      <c r="I33" s="757"/>
      <c r="J33" s="757"/>
      <c r="K33" s="757"/>
      <c r="L33" s="757"/>
      <c r="M33" s="764"/>
      <c r="N33" s="757"/>
      <c r="O33" s="757"/>
      <c r="P33" s="757"/>
      <c r="Q33" s="757"/>
      <c r="R33" s="757"/>
      <c r="S33" s="764"/>
      <c r="T33" s="757"/>
      <c r="U33" s="757"/>
      <c r="V33" s="757"/>
      <c r="W33" s="757"/>
      <c r="X33" s="757"/>
      <c r="Y33" s="764"/>
      <c r="Z33" s="757"/>
      <c r="AA33" s="757"/>
      <c r="AB33" s="757"/>
      <c r="AC33" s="757"/>
      <c r="AD33" s="757"/>
      <c r="AE33" s="764"/>
      <c r="AF33" s="757"/>
      <c r="AG33" s="757"/>
      <c r="AH33" s="757"/>
      <c r="AI33" s="757"/>
      <c r="AJ33" s="757"/>
      <c r="AK33" s="764"/>
      <c r="AL33" s="757"/>
      <c r="AM33" s="757"/>
      <c r="AN33" s="757"/>
      <c r="AO33" s="757"/>
      <c r="AP33" s="757"/>
      <c r="AQ33" s="758"/>
    </row>
    <row r="34" spans="2:43" ht="20.25" customHeight="1" thickBot="1">
      <c r="B34" s="773" t="s">
        <v>23</v>
      </c>
      <c r="C34" s="774"/>
      <c r="D34" s="774"/>
      <c r="E34" s="774"/>
      <c r="F34" s="774"/>
      <c r="G34" s="775"/>
      <c r="H34" s="759"/>
      <c r="I34" s="760"/>
      <c r="J34" s="760"/>
      <c r="K34" s="760"/>
      <c r="L34" s="760"/>
      <c r="M34" s="760"/>
      <c r="N34" s="759"/>
      <c r="O34" s="760"/>
      <c r="P34" s="760"/>
      <c r="Q34" s="760"/>
      <c r="R34" s="760"/>
      <c r="S34" s="760"/>
      <c r="T34" s="759"/>
      <c r="U34" s="760"/>
      <c r="V34" s="760"/>
      <c r="W34" s="760"/>
      <c r="X34" s="760"/>
      <c r="Y34" s="760"/>
      <c r="Z34" s="759"/>
      <c r="AA34" s="760"/>
      <c r="AB34" s="760"/>
      <c r="AC34" s="760"/>
      <c r="AD34" s="760"/>
      <c r="AE34" s="760"/>
      <c r="AF34" s="759"/>
      <c r="AG34" s="760"/>
      <c r="AH34" s="760"/>
      <c r="AI34" s="760"/>
      <c r="AJ34" s="760"/>
      <c r="AK34" s="760"/>
      <c r="AL34" s="760"/>
      <c r="AM34" s="760"/>
      <c r="AN34" s="760"/>
      <c r="AO34" s="760"/>
      <c r="AP34" s="760"/>
      <c r="AQ34" s="761"/>
    </row>
    <row r="35" spans="2:43" ht="14.25" thickTop="1">
      <c r="B35" s="749" t="s">
        <v>67</v>
      </c>
      <c r="C35" s="750"/>
      <c r="D35" s="750"/>
      <c r="E35" s="750"/>
      <c r="F35" s="750"/>
      <c r="G35" s="751"/>
      <c r="H35" s="752"/>
      <c r="I35" s="556"/>
      <c r="J35" s="556"/>
      <c r="K35" s="556"/>
      <c r="L35" s="556"/>
      <c r="M35" s="556"/>
      <c r="N35" s="556"/>
      <c r="O35" s="556"/>
      <c r="P35" s="556"/>
      <c r="Q35" s="556"/>
      <c r="R35" s="556"/>
      <c r="S35" s="556"/>
      <c r="T35" s="556"/>
      <c r="U35" s="556"/>
      <c r="V35" s="556"/>
      <c r="W35" s="556"/>
      <c r="X35" s="556"/>
      <c r="Y35" s="556"/>
      <c r="Z35" s="556"/>
      <c r="AA35" s="556"/>
      <c r="AB35" s="556"/>
      <c r="AC35" s="556"/>
      <c r="AD35" s="556"/>
      <c r="AE35" s="556"/>
      <c r="AF35" s="556"/>
      <c r="AG35" s="556"/>
      <c r="AH35" s="556"/>
      <c r="AI35" s="556"/>
      <c r="AJ35" s="556"/>
      <c r="AK35" s="556"/>
      <c r="AL35" s="556"/>
      <c r="AM35" s="556"/>
      <c r="AN35" s="556"/>
      <c r="AO35" s="556"/>
      <c r="AP35" s="556"/>
      <c r="AQ35" s="763"/>
    </row>
    <row r="36" spans="2:43" ht="14.25" thickBot="1">
      <c r="B36" s="172"/>
      <c r="C36" s="753" t="s">
        <v>56</v>
      </c>
      <c r="D36" s="754"/>
      <c r="E36" s="754"/>
      <c r="F36" s="754"/>
      <c r="G36" s="755"/>
      <c r="H36" s="756">
        <v>15.8</v>
      </c>
      <c r="I36" s="742"/>
      <c r="J36" s="742"/>
      <c r="K36" s="742"/>
      <c r="L36" s="742"/>
      <c r="M36" s="742"/>
      <c r="N36" s="742">
        <v>4.43</v>
      </c>
      <c r="O36" s="742"/>
      <c r="P36" s="742"/>
      <c r="Q36" s="742"/>
      <c r="R36" s="742"/>
      <c r="S36" s="742"/>
      <c r="T36" s="742">
        <v>150</v>
      </c>
      <c r="U36" s="742"/>
      <c r="V36" s="742"/>
      <c r="W36" s="742"/>
      <c r="X36" s="742"/>
      <c r="Y36" s="742"/>
      <c r="Z36" s="742">
        <v>150</v>
      </c>
      <c r="AA36" s="742"/>
      <c r="AB36" s="742"/>
      <c r="AC36" s="742"/>
      <c r="AD36" s="742"/>
      <c r="AE36" s="742"/>
      <c r="AF36" s="742">
        <v>150</v>
      </c>
      <c r="AG36" s="742"/>
      <c r="AH36" s="742"/>
      <c r="AI36" s="742"/>
      <c r="AJ36" s="742"/>
      <c r="AK36" s="742"/>
      <c r="AL36" s="742">
        <v>150</v>
      </c>
      <c r="AM36" s="742"/>
      <c r="AN36" s="742"/>
      <c r="AO36" s="742"/>
      <c r="AP36" s="742"/>
      <c r="AQ36" s="762"/>
    </row>
    <row r="37" spans="2:43" ht="12" customHeight="1" thickTop="1">
      <c r="B37" s="746" t="s">
        <v>63</v>
      </c>
      <c r="C37" s="747"/>
      <c r="D37" s="747"/>
      <c r="E37" s="747"/>
      <c r="F37" s="747"/>
      <c r="G37" s="748"/>
      <c r="H37" s="741"/>
      <c r="I37" s="694"/>
      <c r="J37" s="694"/>
      <c r="K37" s="694"/>
      <c r="L37" s="694"/>
      <c r="M37" s="694"/>
      <c r="N37" s="739"/>
      <c r="O37" s="740"/>
      <c r="P37" s="740"/>
      <c r="Q37" s="740"/>
      <c r="R37" s="740"/>
      <c r="S37" s="741"/>
      <c r="T37" s="694"/>
      <c r="U37" s="694"/>
      <c r="V37" s="694"/>
      <c r="W37" s="694"/>
      <c r="X37" s="694"/>
      <c r="Y37" s="694"/>
      <c r="Z37" s="694"/>
      <c r="AA37" s="694"/>
      <c r="AB37" s="694"/>
      <c r="AC37" s="694"/>
      <c r="AD37" s="694"/>
      <c r="AE37" s="694"/>
      <c r="AF37" s="694"/>
      <c r="AG37" s="694"/>
      <c r="AH37" s="694"/>
      <c r="AI37" s="694"/>
      <c r="AJ37" s="694"/>
      <c r="AK37" s="694"/>
      <c r="AL37" s="694"/>
      <c r="AM37" s="694"/>
      <c r="AN37" s="694"/>
      <c r="AO37" s="694"/>
      <c r="AP37" s="694"/>
      <c r="AQ37" s="743"/>
    </row>
    <row r="38" spans="2:43" ht="13.5">
      <c r="B38" s="744"/>
      <c r="C38" s="730" t="s">
        <v>57</v>
      </c>
      <c r="D38" s="730"/>
      <c r="E38" s="730"/>
      <c r="F38" s="730"/>
      <c r="G38" s="731"/>
      <c r="H38" s="665"/>
      <c r="I38" s="708"/>
      <c r="J38" s="708"/>
      <c r="K38" s="708"/>
      <c r="L38" s="708"/>
      <c r="M38" s="708"/>
      <c r="N38" s="708"/>
      <c r="O38" s="708"/>
      <c r="P38" s="708"/>
      <c r="Q38" s="708"/>
      <c r="R38" s="708"/>
      <c r="S38" s="708"/>
      <c r="T38" s="708">
        <f>T36*20*5.3*365/1000</f>
        <v>5803.5</v>
      </c>
      <c r="U38" s="708"/>
      <c r="V38" s="708"/>
      <c r="W38" s="708"/>
      <c r="X38" s="708"/>
      <c r="Y38" s="708"/>
      <c r="Z38" s="708"/>
      <c r="AA38" s="708"/>
      <c r="AB38" s="708"/>
      <c r="AC38" s="708"/>
      <c r="AD38" s="708"/>
      <c r="AE38" s="708"/>
      <c r="AF38" s="708"/>
      <c r="AG38" s="708"/>
      <c r="AH38" s="708"/>
      <c r="AI38" s="708"/>
      <c r="AJ38" s="708"/>
      <c r="AK38" s="708"/>
      <c r="AL38" s="708"/>
      <c r="AM38" s="708"/>
      <c r="AN38" s="708"/>
      <c r="AO38" s="708"/>
      <c r="AP38" s="708"/>
      <c r="AQ38" s="709"/>
    </row>
    <row r="39" spans="2:43" ht="13.5">
      <c r="B39" s="745"/>
      <c r="C39" s="730" t="s">
        <v>65</v>
      </c>
      <c r="D39" s="730"/>
      <c r="E39" s="730"/>
      <c r="F39" s="730"/>
      <c r="G39" s="731"/>
      <c r="H39" s="665">
        <f>H36*5*95*365/1000</f>
        <v>2739.325</v>
      </c>
      <c r="I39" s="708"/>
      <c r="J39" s="708"/>
      <c r="K39" s="708"/>
      <c r="L39" s="708"/>
      <c r="M39" s="708"/>
      <c r="N39" s="708">
        <f>N36*5*95*365/1000</f>
        <v>768.05125</v>
      </c>
      <c r="O39" s="708"/>
      <c r="P39" s="708"/>
      <c r="Q39" s="708"/>
      <c r="R39" s="708"/>
      <c r="S39" s="708"/>
      <c r="T39" s="708"/>
      <c r="U39" s="708"/>
      <c r="V39" s="708"/>
      <c r="W39" s="708"/>
      <c r="X39" s="708"/>
      <c r="Y39" s="708"/>
      <c r="Z39" s="708">
        <f>Z36*5*95*365/1000</f>
        <v>26006.25</v>
      </c>
      <c r="AA39" s="708"/>
      <c r="AB39" s="708"/>
      <c r="AC39" s="708"/>
      <c r="AD39" s="708"/>
      <c r="AE39" s="708"/>
      <c r="AF39" s="708">
        <f>AF36*0.6*5*93.3*365/1000</f>
        <v>15324.525</v>
      </c>
      <c r="AG39" s="708"/>
      <c r="AH39" s="708"/>
      <c r="AI39" s="708"/>
      <c r="AJ39" s="708"/>
      <c r="AK39" s="708"/>
      <c r="AL39" s="708">
        <f>AL36*0.6*5*93.3*365/1000</f>
        <v>15324.525</v>
      </c>
      <c r="AM39" s="708"/>
      <c r="AN39" s="708"/>
      <c r="AO39" s="708"/>
      <c r="AP39" s="708"/>
      <c r="AQ39" s="709"/>
    </row>
    <row r="40" spans="2:43" ht="13.5">
      <c r="B40" s="745"/>
      <c r="C40" s="730" t="s">
        <v>66</v>
      </c>
      <c r="D40" s="730"/>
      <c r="E40" s="730"/>
      <c r="F40" s="730"/>
      <c r="G40" s="731"/>
      <c r="H40" s="665"/>
      <c r="I40" s="708"/>
      <c r="J40" s="708"/>
      <c r="K40" s="708"/>
      <c r="L40" s="708"/>
      <c r="M40" s="708"/>
      <c r="N40" s="708"/>
      <c r="O40" s="708"/>
      <c r="P40" s="708"/>
      <c r="Q40" s="708"/>
      <c r="R40" s="708"/>
      <c r="S40" s="708"/>
      <c r="T40" s="708"/>
      <c r="U40" s="708"/>
      <c r="V40" s="708"/>
      <c r="W40" s="708"/>
      <c r="X40" s="708"/>
      <c r="Y40" s="708"/>
      <c r="Z40" s="708"/>
      <c r="AA40" s="708"/>
      <c r="AB40" s="708"/>
      <c r="AC40" s="708"/>
      <c r="AD40" s="708"/>
      <c r="AE40" s="708"/>
      <c r="AF40" s="708"/>
      <c r="AG40" s="708"/>
      <c r="AH40" s="708"/>
      <c r="AI40" s="708"/>
      <c r="AJ40" s="708"/>
      <c r="AK40" s="708"/>
      <c r="AL40" s="708"/>
      <c r="AM40" s="708"/>
      <c r="AN40" s="708"/>
      <c r="AO40" s="708"/>
      <c r="AP40" s="708"/>
      <c r="AQ40" s="709"/>
    </row>
    <row r="41" spans="2:43" ht="13.5">
      <c r="B41" s="745"/>
      <c r="C41" s="730" t="s">
        <v>58</v>
      </c>
      <c r="D41" s="730"/>
      <c r="E41" s="730"/>
      <c r="F41" s="730"/>
      <c r="G41" s="731"/>
      <c r="H41" s="665"/>
      <c r="I41" s="708"/>
      <c r="J41" s="708"/>
      <c r="K41" s="708"/>
      <c r="L41" s="708"/>
      <c r="M41" s="708"/>
      <c r="N41" s="708"/>
      <c r="O41" s="708"/>
      <c r="P41" s="708"/>
      <c r="Q41" s="708"/>
      <c r="R41" s="708"/>
      <c r="S41" s="708"/>
      <c r="T41" s="708">
        <f>1.859*(T36*500)^0.432</f>
        <v>237.30443538384748</v>
      </c>
      <c r="U41" s="708"/>
      <c r="V41" s="708"/>
      <c r="W41" s="708"/>
      <c r="X41" s="708"/>
      <c r="Y41" s="708"/>
      <c r="Z41" s="708"/>
      <c r="AA41" s="708"/>
      <c r="AB41" s="708"/>
      <c r="AC41" s="708"/>
      <c r="AD41" s="708"/>
      <c r="AE41" s="708"/>
      <c r="AF41" s="708"/>
      <c r="AG41" s="708"/>
      <c r="AH41" s="708"/>
      <c r="AI41" s="708"/>
      <c r="AJ41" s="708"/>
      <c r="AK41" s="708"/>
      <c r="AL41" s="708"/>
      <c r="AM41" s="708"/>
      <c r="AN41" s="708"/>
      <c r="AO41" s="708"/>
      <c r="AP41" s="708"/>
      <c r="AQ41" s="709"/>
    </row>
    <row r="42" spans="2:43" ht="13.5">
      <c r="B42" s="745"/>
      <c r="C42" s="730" t="s">
        <v>60</v>
      </c>
      <c r="D42" s="730"/>
      <c r="E42" s="730"/>
      <c r="F42" s="730"/>
      <c r="G42" s="731"/>
      <c r="H42" s="665"/>
      <c r="I42" s="708"/>
      <c r="J42" s="708"/>
      <c r="K42" s="708"/>
      <c r="L42" s="708"/>
      <c r="M42" s="708"/>
      <c r="N42" s="708"/>
      <c r="O42" s="708"/>
      <c r="P42" s="708"/>
      <c r="Q42" s="708"/>
      <c r="R42" s="708"/>
      <c r="S42" s="708"/>
      <c r="T42" s="708"/>
      <c r="U42" s="708"/>
      <c r="V42" s="708"/>
      <c r="W42" s="708"/>
      <c r="X42" s="708"/>
      <c r="Y42" s="708"/>
      <c r="Z42" s="708"/>
      <c r="AA42" s="708"/>
      <c r="AB42" s="708"/>
      <c r="AC42" s="708"/>
      <c r="AD42" s="708"/>
      <c r="AE42" s="708"/>
      <c r="AF42" s="708"/>
      <c r="AG42" s="708"/>
      <c r="AH42" s="708"/>
      <c r="AI42" s="708"/>
      <c r="AJ42" s="708"/>
      <c r="AK42" s="708"/>
      <c r="AL42" s="708"/>
      <c r="AM42" s="708"/>
      <c r="AN42" s="708"/>
      <c r="AO42" s="708"/>
      <c r="AP42" s="708"/>
      <c r="AQ42" s="709"/>
    </row>
    <row r="43" spans="2:43" ht="13.5">
      <c r="B43" s="745"/>
      <c r="C43" s="730" t="s">
        <v>59</v>
      </c>
      <c r="D43" s="730"/>
      <c r="E43" s="730"/>
      <c r="F43" s="730"/>
      <c r="G43" s="731"/>
      <c r="H43" s="665">
        <f>H36*5*5.8*365/1000</f>
        <v>167.243</v>
      </c>
      <c r="I43" s="708"/>
      <c r="J43" s="708"/>
      <c r="K43" s="708"/>
      <c r="L43" s="708"/>
      <c r="M43" s="708"/>
      <c r="N43" s="708">
        <f>N36*5*5.8*365/1000</f>
        <v>46.89155</v>
      </c>
      <c r="O43" s="708"/>
      <c r="P43" s="708"/>
      <c r="Q43" s="708"/>
      <c r="R43" s="708"/>
      <c r="S43" s="708"/>
      <c r="T43" s="708">
        <f>T36*0.6*5*20*365/1000</f>
        <v>3285</v>
      </c>
      <c r="U43" s="708"/>
      <c r="V43" s="708"/>
      <c r="W43" s="708"/>
      <c r="X43" s="708"/>
      <c r="Y43" s="708"/>
      <c r="Z43" s="708">
        <f>Z36*5*5.8*365/1000</f>
        <v>1587.75</v>
      </c>
      <c r="AA43" s="708"/>
      <c r="AB43" s="708"/>
      <c r="AC43" s="708"/>
      <c r="AD43" s="708"/>
      <c r="AE43" s="708"/>
      <c r="AF43" s="708">
        <f>AF36*0.6*5*20*365/1000</f>
        <v>3285</v>
      </c>
      <c r="AG43" s="708"/>
      <c r="AH43" s="708"/>
      <c r="AI43" s="708"/>
      <c r="AJ43" s="708"/>
      <c r="AK43" s="708"/>
      <c r="AL43" s="708">
        <f>AL36*0.6*5*20*365/1000</f>
        <v>3285</v>
      </c>
      <c r="AM43" s="708"/>
      <c r="AN43" s="708"/>
      <c r="AO43" s="708"/>
      <c r="AP43" s="708"/>
      <c r="AQ43" s="709"/>
    </row>
    <row r="44" spans="2:43" ht="13.5">
      <c r="B44" s="736" t="s">
        <v>64</v>
      </c>
      <c r="C44" s="737"/>
      <c r="D44" s="737"/>
      <c r="E44" s="737"/>
      <c r="F44" s="737"/>
      <c r="G44" s="738"/>
      <c r="H44" s="735"/>
      <c r="I44" s="728"/>
      <c r="J44" s="728"/>
      <c r="K44" s="728"/>
      <c r="L44" s="728"/>
      <c r="M44" s="728"/>
      <c r="N44" s="728"/>
      <c r="O44" s="728"/>
      <c r="P44" s="728"/>
      <c r="Q44" s="728"/>
      <c r="R44" s="728"/>
      <c r="S44" s="728"/>
      <c r="T44" s="728"/>
      <c r="U44" s="728"/>
      <c r="V44" s="728"/>
      <c r="W44" s="728"/>
      <c r="X44" s="728"/>
      <c r="Y44" s="728"/>
      <c r="Z44" s="728"/>
      <c r="AA44" s="728"/>
      <c r="AB44" s="728"/>
      <c r="AC44" s="728"/>
      <c r="AD44" s="728"/>
      <c r="AE44" s="728"/>
      <c r="AF44" s="728"/>
      <c r="AG44" s="728"/>
      <c r="AH44" s="728"/>
      <c r="AI44" s="728"/>
      <c r="AJ44" s="728"/>
      <c r="AK44" s="728"/>
      <c r="AL44" s="728"/>
      <c r="AM44" s="728"/>
      <c r="AN44" s="728"/>
      <c r="AO44" s="728"/>
      <c r="AP44" s="728"/>
      <c r="AQ44" s="729"/>
    </row>
    <row r="45" spans="2:43" ht="13.5">
      <c r="B45" s="721"/>
      <c r="C45" s="730" t="s">
        <v>61</v>
      </c>
      <c r="D45" s="730"/>
      <c r="E45" s="730"/>
      <c r="F45" s="730"/>
      <c r="G45" s="731"/>
      <c r="H45" s="665">
        <f>H36*5*55.6*365/1000</f>
        <v>1603.2260000000003</v>
      </c>
      <c r="I45" s="708"/>
      <c r="J45" s="708"/>
      <c r="K45" s="708"/>
      <c r="L45" s="708"/>
      <c r="M45" s="708"/>
      <c r="N45" s="708">
        <f>N36*5*55.6*365/1000</f>
        <v>449.5121</v>
      </c>
      <c r="O45" s="708"/>
      <c r="P45" s="708"/>
      <c r="Q45" s="708"/>
      <c r="R45" s="708"/>
      <c r="S45" s="708"/>
      <c r="T45" s="708"/>
      <c r="U45" s="708"/>
      <c r="V45" s="708"/>
      <c r="W45" s="708"/>
      <c r="X45" s="708"/>
      <c r="Y45" s="708"/>
      <c r="Z45" s="708">
        <f>Z36*5*55.6*365/1000</f>
        <v>15220.5</v>
      </c>
      <c r="AA45" s="708"/>
      <c r="AB45" s="708"/>
      <c r="AC45" s="708"/>
      <c r="AD45" s="708"/>
      <c r="AE45" s="708"/>
      <c r="AF45" s="708">
        <f>AF36*5*9.1*365/1000</f>
        <v>2491.125</v>
      </c>
      <c r="AG45" s="708"/>
      <c r="AH45" s="708"/>
      <c r="AI45" s="708"/>
      <c r="AJ45" s="708"/>
      <c r="AK45" s="708"/>
      <c r="AL45" s="708">
        <f>AL36*5*9.1*365/1000</f>
        <v>2491.125</v>
      </c>
      <c r="AM45" s="708"/>
      <c r="AN45" s="708"/>
      <c r="AO45" s="708"/>
      <c r="AP45" s="708"/>
      <c r="AQ45" s="709"/>
    </row>
    <row r="46" spans="2:43" ht="13.5">
      <c r="B46" s="722"/>
      <c r="C46" s="730" t="s">
        <v>62</v>
      </c>
      <c r="D46" s="730"/>
      <c r="E46" s="730"/>
      <c r="F46" s="730"/>
      <c r="G46" s="731"/>
      <c r="H46" s="665"/>
      <c r="I46" s="708"/>
      <c r="J46" s="708"/>
      <c r="K46" s="708"/>
      <c r="L46" s="708"/>
      <c r="M46" s="708"/>
      <c r="N46" s="708"/>
      <c r="O46" s="708"/>
      <c r="P46" s="708"/>
      <c r="Q46" s="708"/>
      <c r="R46" s="708"/>
      <c r="S46" s="708"/>
      <c r="T46" s="708"/>
      <c r="U46" s="708"/>
      <c r="V46" s="708"/>
      <c r="W46" s="708"/>
      <c r="X46" s="708"/>
      <c r="Y46" s="708"/>
      <c r="Z46" s="708"/>
      <c r="AA46" s="708"/>
      <c r="AB46" s="708"/>
      <c r="AC46" s="708"/>
      <c r="AD46" s="708"/>
      <c r="AE46" s="708"/>
      <c r="AF46" s="708"/>
      <c r="AG46" s="708"/>
      <c r="AH46" s="708"/>
      <c r="AI46" s="708"/>
      <c r="AJ46" s="708"/>
      <c r="AK46" s="708"/>
      <c r="AL46" s="708"/>
      <c r="AM46" s="708"/>
      <c r="AN46" s="708"/>
      <c r="AO46" s="708"/>
      <c r="AP46" s="708"/>
      <c r="AQ46" s="709"/>
    </row>
    <row r="47" spans="2:43" ht="16.5">
      <c r="B47" s="736" t="s">
        <v>320</v>
      </c>
      <c r="C47" s="737"/>
      <c r="D47" s="737"/>
      <c r="E47" s="737"/>
      <c r="F47" s="737"/>
      <c r="G47" s="738"/>
      <c r="H47" s="735"/>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I47" s="728"/>
      <c r="AJ47" s="728"/>
      <c r="AK47" s="728"/>
      <c r="AL47" s="728"/>
      <c r="AM47" s="728"/>
      <c r="AN47" s="728"/>
      <c r="AO47" s="728"/>
      <c r="AP47" s="728"/>
      <c r="AQ47" s="729"/>
    </row>
    <row r="48" spans="2:43" ht="13.5">
      <c r="B48" s="721"/>
      <c r="C48" s="730" t="s">
        <v>65</v>
      </c>
      <c r="D48" s="730"/>
      <c r="E48" s="730"/>
      <c r="F48" s="730"/>
      <c r="G48" s="731"/>
      <c r="H48" s="665">
        <f>H36*5*0.02*365/1000</f>
        <v>0.5767</v>
      </c>
      <c r="I48" s="708"/>
      <c r="J48" s="708"/>
      <c r="K48" s="708"/>
      <c r="L48" s="708"/>
      <c r="M48" s="708"/>
      <c r="N48" s="708">
        <f>N36*5*0.02*365/1000</f>
        <v>0.161695</v>
      </c>
      <c r="O48" s="708"/>
      <c r="P48" s="708"/>
      <c r="Q48" s="708"/>
      <c r="R48" s="708"/>
      <c r="S48" s="708"/>
      <c r="T48" s="708"/>
      <c r="U48" s="708"/>
      <c r="V48" s="708"/>
      <c r="W48" s="708"/>
      <c r="X48" s="708"/>
      <c r="Y48" s="708"/>
      <c r="Z48" s="708">
        <f>Z36*5*0.02*365/1000</f>
        <v>5.475</v>
      </c>
      <c r="AA48" s="708"/>
      <c r="AB48" s="708"/>
      <c r="AC48" s="708"/>
      <c r="AD48" s="708"/>
      <c r="AE48" s="708"/>
      <c r="AF48" s="708">
        <f>AF36*5*0.02*365/1000</f>
        <v>5.475</v>
      </c>
      <c r="AG48" s="708"/>
      <c r="AH48" s="708"/>
      <c r="AI48" s="708"/>
      <c r="AJ48" s="708"/>
      <c r="AK48" s="708"/>
      <c r="AL48" s="708">
        <f>AL36*5*0.02*365/1000</f>
        <v>5.475</v>
      </c>
      <c r="AM48" s="708"/>
      <c r="AN48" s="708"/>
      <c r="AO48" s="708"/>
      <c r="AP48" s="708"/>
      <c r="AQ48" s="709"/>
    </row>
    <row r="49" spans="2:43" ht="13.5">
      <c r="B49" s="722"/>
      <c r="C49" s="730" t="s">
        <v>66</v>
      </c>
      <c r="D49" s="730"/>
      <c r="E49" s="730"/>
      <c r="F49" s="730"/>
      <c r="G49" s="731"/>
      <c r="H49" s="665"/>
      <c r="I49" s="708"/>
      <c r="J49" s="708"/>
      <c r="K49" s="708"/>
      <c r="L49" s="708"/>
      <c r="M49" s="708"/>
      <c r="N49" s="708"/>
      <c r="O49" s="708"/>
      <c r="P49" s="708"/>
      <c r="Q49" s="708"/>
      <c r="R49" s="708"/>
      <c r="S49" s="708"/>
      <c r="T49" s="708"/>
      <c r="U49" s="708"/>
      <c r="V49" s="708"/>
      <c r="W49" s="708"/>
      <c r="X49" s="708"/>
      <c r="Y49" s="708"/>
      <c r="Z49" s="708"/>
      <c r="AA49" s="708"/>
      <c r="AB49" s="708"/>
      <c r="AC49" s="708"/>
      <c r="AD49" s="708"/>
      <c r="AE49" s="708"/>
      <c r="AF49" s="708"/>
      <c r="AG49" s="708"/>
      <c r="AH49" s="708"/>
      <c r="AI49" s="708"/>
      <c r="AJ49" s="708"/>
      <c r="AK49" s="708"/>
      <c r="AL49" s="708"/>
      <c r="AM49" s="708"/>
      <c r="AN49" s="708"/>
      <c r="AO49" s="708"/>
      <c r="AP49" s="708"/>
      <c r="AQ49" s="709"/>
    </row>
    <row r="50" spans="2:43" ht="13.5">
      <c r="B50" s="732" t="s">
        <v>214</v>
      </c>
      <c r="C50" s="733"/>
      <c r="D50" s="733"/>
      <c r="E50" s="733"/>
      <c r="F50" s="733"/>
      <c r="G50" s="734"/>
      <c r="H50" s="735"/>
      <c r="I50" s="728"/>
      <c r="J50" s="728"/>
      <c r="K50" s="728"/>
      <c r="L50" s="728"/>
      <c r="M50" s="728"/>
      <c r="N50" s="728"/>
      <c r="O50" s="728"/>
      <c r="P50" s="728"/>
      <c r="Q50" s="728"/>
      <c r="R50" s="728"/>
      <c r="S50" s="728"/>
      <c r="T50" s="728"/>
      <c r="U50" s="728"/>
      <c r="V50" s="728"/>
      <c r="W50" s="728"/>
      <c r="X50" s="728"/>
      <c r="Y50" s="728"/>
      <c r="Z50" s="728"/>
      <c r="AA50" s="728"/>
      <c r="AB50" s="728"/>
      <c r="AC50" s="728"/>
      <c r="AD50" s="728"/>
      <c r="AE50" s="728"/>
      <c r="AF50" s="728"/>
      <c r="AG50" s="728"/>
      <c r="AH50" s="728"/>
      <c r="AI50" s="728"/>
      <c r="AJ50" s="728"/>
      <c r="AK50" s="728"/>
      <c r="AL50" s="728"/>
      <c r="AM50" s="728"/>
      <c r="AN50" s="728"/>
      <c r="AO50" s="728"/>
      <c r="AP50" s="728"/>
      <c r="AQ50" s="729"/>
    </row>
    <row r="51" spans="2:43" ht="13.5">
      <c r="B51" s="721"/>
      <c r="C51" s="781" t="s">
        <v>210</v>
      </c>
      <c r="D51" s="730"/>
      <c r="E51" s="730"/>
      <c r="F51" s="730"/>
      <c r="G51" s="731"/>
      <c r="H51" s="665"/>
      <c r="I51" s="708"/>
      <c r="J51" s="708"/>
      <c r="K51" s="708"/>
      <c r="L51" s="708"/>
      <c r="M51" s="708"/>
      <c r="N51" s="708"/>
      <c r="O51" s="708"/>
      <c r="P51" s="708"/>
      <c r="Q51" s="708"/>
      <c r="R51" s="708"/>
      <c r="S51" s="708"/>
      <c r="T51" s="708">
        <f>(T36*500*0.67*0.6*35.8)*0.35*3.6*365/1000</f>
        <v>496402.263</v>
      </c>
      <c r="U51" s="708"/>
      <c r="V51" s="708"/>
      <c r="W51" s="708"/>
      <c r="X51" s="708"/>
      <c r="Y51" s="708"/>
      <c r="Z51" s="708"/>
      <c r="AA51" s="708"/>
      <c r="AB51" s="708"/>
      <c r="AC51" s="708"/>
      <c r="AD51" s="708"/>
      <c r="AE51" s="708"/>
      <c r="AF51" s="708"/>
      <c r="AG51" s="708"/>
      <c r="AH51" s="708"/>
      <c r="AI51" s="708"/>
      <c r="AJ51" s="708"/>
      <c r="AK51" s="708"/>
      <c r="AL51" s="708"/>
      <c r="AM51" s="708"/>
      <c r="AN51" s="708"/>
      <c r="AO51" s="708"/>
      <c r="AP51" s="708"/>
      <c r="AQ51" s="709"/>
    </row>
    <row r="52" spans="2:43" ht="13.5">
      <c r="B52" s="722"/>
      <c r="C52" s="730" t="s">
        <v>69</v>
      </c>
      <c r="D52" s="730"/>
      <c r="E52" s="730"/>
      <c r="F52" s="730"/>
      <c r="G52" s="731"/>
      <c r="H52" s="665"/>
      <c r="I52" s="708"/>
      <c r="J52" s="708"/>
      <c r="K52" s="708"/>
      <c r="L52" s="708"/>
      <c r="M52" s="708"/>
      <c r="N52" s="708"/>
      <c r="O52" s="708"/>
      <c r="P52" s="708"/>
      <c r="Q52" s="708"/>
      <c r="R52" s="708"/>
      <c r="S52" s="708"/>
      <c r="T52" s="708"/>
      <c r="U52" s="708"/>
      <c r="V52" s="708"/>
      <c r="W52" s="708"/>
      <c r="X52" s="708"/>
      <c r="Y52" s="708"/>
      <c r="Z52" s="708"/>
      <c r="AA52" s="708"/>
      <c r="AB52" s="708"/>
      <c r="AC52" s="708"/>
      <c r="AD52" s="708"/>
      <c r="AE52" s="708"/>
      <c r="AF52" s="708"/>
      <c r="AG52" s="708"/>
      <c r="AH52" s="708"/>
      <c r="AI52" s="708"/>
      <c r="AJ52" s="708"/>
      <c r="AK52" s="708"/>
      <c r="AL52" s="708"/>
      <c r="AM52" s="708"/>
      <c r="AN52" s="708"/>
      <c r="AO52" s="708"/>
      <c r="AP52" s="708"/>
      <c r="AQ52" s="709"/>
    </row>
    <row r="53" spans="2:43" ht="14.25" thickBot="1">
      <c r="B53" s="723"/>
      <c r="C53" s="725" t="s">
        <v>68</v>
      </c>
      <c r="D53" s="725"/>
      <c r="E53" s="725"/>
      <c r="F53" s="725"/>
      <c r="G53" s="726"/>
      <c r="H53" s="727">
        <f>H36*16.7*365</f>
        <v>96308.90000000001</v>
      </c>
      <c r="I53" s="717"/>
      <c r="J53" s="717"/>
      <c r="K53" s="717"/>
      <c r="L53" s="717"/>
      <c r="M53" s="717"/>
      <c r="N53" s="717">
        <f>N36*16.7*365</f>
        <v>27003.065</v>
      </c>
      <c r="O53" s="717"/>
      <c r="P53" s="717"/>
      <c r="Q53" s="717"/>
      <c r="R53" s="717"/>
      <c r="S53" s="717"/>
      <c r="T53" s="717"/>
      <c r="U53" s="717"/>
      <c r="V53" s="717"/>
      <c r="W53" s="717"/>
      <c r="X53" s="717"/>
      <c r="Y53" s="717"/>
      <c r="Z53" s="717">
        <f>Z36*16.7*365</f>
        <v>914325</v>
      </c>
      <c r="AA53" s="717"/>
      <c r="AB53" s="717"/>
      <c r="AC53" s="717"/>
      <c r="AD53" s="717"/>
      <c r="AE53" s="717"/>
      <c r="AF53" s="717">
        <f>AF36*0.6*13.8*365</f>
        <v>453330</v>
      </c>
      <c r="AG53" s="717"/>
      <c r="AH53" s="717"/>
      <c r="AI53" s="717"/>
      <c r="AJ53" s="717"/>
      <c r="AK53" s="717"/>
      <c r="AL53" s="717">
        <f>AL36*0.6*13.8*365</f>
        <v>453330</v>
      </c>
      <c r="AM53" s="717"/>
      <c r="AN53" s="717"/>
      <c r="AO53" s="717"/>
      <c r="AP53" s="717"/>
      <c r="AQ53" s="724"/>
    </row>
    <row r="56" spans="10:14" ht="12">
      <c r="J56" s="52"/>
      <c r="K56" s="52"/>
      <c r="L56" s="52"/>
      <c r="M56" s="52"/>
      <c r="N56" s="52"/>
    </row>
    <row r="57" spans="2:7" ht="15" thickBot="1">
      <c r="B57" s="720" t="s">
        <v>102</v>
      </c>
      <c r="C57" s="720"/>
      <c r="D57" s="720"/>
      <c r="E57" s="720"/>
      <c r="F57" s="720"/>
      <c r="G57" s="720"/>
    </row>
    <row r="58" spans="2:43" ht="12">
      <c r="B58" s="794"/>
      <c r="C58" s="795"/>
      <c r="D58" s="795"/>
      <c r="E58" s="795"/>
      <c r="F58" s="795"/>
      <c r="G58" s="796"/>
      <c r="H58" s="765" t="s">
        <v>224</v>
      </c>
      <c r="I58" s="766"/>
      <c r="J58" s="766"/>
      <c r="K58" s="766"/>
      <c r="L58" s="766"/>
      <c r="M58" s="767"/>
      <c r="N58" s="771" t="s">
        <v>226</v>
      </c>
      <c r="O58" s="766"/>
      <c r="P58" s="766"/>
      <c r="Q58" s="766"/>
      <c r="R58" s="766"/>
      <c r="S58" s="767"/>
      <c r="T58" s="771" t="s">
        <v>220</v>
      </c>
      <c r="U58" s="766"/>
      <c r="V58" s="766"/>
      <c r="W58" s="766"/>
      <c r="X58" s="766"/>
      <c r="Y58" s="767"/>
      <c r="Z58" s="771" t="s">
        <v>221</v>
      </c>
      <c r="AA58" s="766"/>
      <c r="AB58" s="766"/>
      <c r="AC58" s="766"/>
      <c r="AD58" s="766"/>
      <c r="AE58" s="767"/>
      <c r="AF58" s="771" t="s">
        <v>222</v>
      </c>
      <c r="AG58" s="766"/>
      <c r="AH58" s="766"/>
      <c r="AI58" s="766"/>
      <c r="AJ58" s="766"/>
      <c r="AK58" s="767"/>
      <c r="AL58" s="771" t="s">
        <v>223</v>
      </c>
      <c r="AM58" s="766"/>
      <c r="AN58" s="766"/>
      <c r="AO58" s="766"/>
      <c r="AP58" s="766"/>
      <c r="AQ58" s="779"/>
    </row>
    <row r="59" spans="2:43" ht="19.5" customHeight="1" thickBot="1">
      <c r="B59" s="797"/>
      <c r="C59" s="798"/>
      <c r="D59" s="798"/>
      <c r="E59" s="798"/>
      <c r="F59" s="798"/>
      <c r="G59" s="799"/>
      <c r="H59" s="768"/>
      <c r="I59" s="769"/>
      <c r="J59" s="769"/>
      <c r="K59" s="769"/>
      <c r="L59" s="769"/>
      <c r="M59" s="770"/>
      <c r="N59" s="772"/>
      <c r="O59" s="769"/>
      <c r="P59" s="769"/>
      <c r="Q59" s="769"/>
      <c r="R59" s="769"/>
      <c r="S59" s="770"/>
      <c r="T59" s="772"/>
      <c r="U59" s="769"/>
      <c r="V59" s="769"/>
      <c r="W59" s="769"/>
      <c r="X59" s="769"/>
      <c r="Y59" s="770"/>
      <c r="Z59" s="772"/>
      <c r="AA59" s="769"/>
      <c r="AB59" s="769"/>
      <c r="AC59" s="769"/>
      <c r="AD59" s="769"/>
      <c r="AE59" s="770"/>
      <c r="AF59" s="772"/>
      <c r="AG59" s="769"/>
      <c r="AH59" s="769"/>
      <c r="AI59" s="769"/>
      <c r="AJ59" s="769"/>
      <c r="AK59" s="770"/>
      <c r="AL59" s="772"/>
      <c r="AM59" s="769"/>
      <c r="AN59" s="769"/>
      <c r="AO59" s="769"/>
      <c r="AP59" s="769"/>
      <c r="AQ59" s="780"/>
    </row>
    <row r="60" spans="2:43" ht="20.25" customHeight="1" thickTop="1">
      <c r="B60" s="776" t="s">
        <v>14</v>
      </c>
      <c r="C60" s="777"/>
      <c r="D60" s="777"/>
      <c r="E60" s="777"/>
      <c r="F60" s="777"/>
      <c r="G60" s="778"/>
      <c r="H60" s="757"/>
      <c r="I60" s="757"/>
      <c r="J60" s="757"/>
      <c r="K60" s="757"/>
      <c r="L60" s="757"/>
      <c r="M60" s="764"/>
      <c r="N60" s="757"/>
      <c r="O60" s="757"/>
      <c r="P60" s="757"/>
      <c r="Q60" s="757"/>
      <c r="R60" s="757"/>
      <c r="S60" s="764"/>
      <c r="T60" s="757"/>
      <c r="U60" s="757"/>
      <c r="V60" s="757"/>
      <c r="W60" s="757"/>
      <c r="X60" s="757"/>
      <c r="Y60" s="764"/>
      <c r="Z60" s="757"/>
      <c r="AA60" s="757"/>
      <c r="AB60" s="757"/>
      <c r="AC60" s="757"/>
      <c r="AD60" s="757"/>
      <c r="AE60" s="764"/>
      <c r="AF60" s="757"/>
      <c r="AG60" s="757"/>
      <c r="AH60" s="757"/>
      <c r="AI60" s="757"/>
      <c r="AJ60" s="757"/>
      <c r="AK60" s="764"/>
      <c r="AL60" s="757"/>
      <c r="AM60" s="757"/>
      <c r="AN60" s="757"/>
      <c r="AO60" s="757"/>
      <c r="AP60" s="757"/>
      <c r="AQ60" s="758"/>
    </row>
    <row r="61" spans="2:43" ht="19.5" customHeight="1" thickBot="1">
      <c r="B61" s="773" t="s">
        <v>23</v>
      </c>
      <c r="C61" s="774"/>
      <c r="D61" s="774"/>
      <c r="E61" s="774"/>
      <c r="F61" s="774"/>
      <c r="G61" s="775"/>
      <c r="H61" s="759"/>
      <c r="I61" s="760"/>
      <c r="J61" s="760"/>
      <c r="K61" s="760"/>
      <c r="L61" s="760"/>
      <c r="M61" s="760"/>
      <c r="N61" s="759"/>
      <c r="O61" s="760"/>
      <c r="P61" s="760"/>
      <c r="Q61" s="760"/>
      <c r="R61" s="760"/>
      <c r="S61" s="760"/>
      <c r="T61" s="759"/>
      <c r="U61" s="760"/>
      <c r="V61" s="760"/>
      <c r="W61" s="760"/>
      <c r="X61" s="760"/>
      <c r="Y61" s="760"/>
      <c r="Z61" s="759"/>
      <c r="AA61" s="760"/>
      <c r="AB61" s="760"/>
      <c r="AC61" s="760"/>
      <c r="AD61" s="760"/>
      <c r="AE61" s="760"/>
      <c r="AF61" s="759"/>
      <c r="AG61" s="760"/>
      <c r="AH61" s="760"/>
      <c r="AI61" s="760"/>
      <c r="AJ61" s="760"/>
      <c r="AK61" s="760"/>
      <c r="AL61" s="760"/>
      <c r="AM61" s="760"/>
      <c r="AN61" s="760"/>
      <c r="AO61" s="760"/>
      <c r="AP61" s="760"/>
      <c r="AQ61" s="761"/>
    </row>
    <row r="62" spans="2:43" ht="14.25" thickTop="1">
      <c r="B62" s="749" t="s">
        <v>67</v>
      </c>
      <c r="C62" s="750"/>
      <c r="D62" s="750"/>
      <c r="E62" s="750"/>
      <c r="F62" s="750"/>
      <c r="G62" s="751"/>
      <c r="H62" s="752"/>
      <c r="I62" s="556"/>
      <c r="J62" s="556"/>
      <c r="K62" s="556"/>
      <c r="L62" s="556"/>
      <c r="M62" s="556"/>
      <c r="N62" s="556"/>
      <c r="O62" s="556"/>
      <c r="P62" s="556"/>
      <c r="Q62" s="556"/>
      <c r="R62" s="556"/>
      <c r="S62" s="556"/>
      <c r="T62" s="556"/>
      <c r="U62" s="556"/>
      <c r="V62" s="556"/>
      <c r="W62" s="556"/>
      <c r="X62" s="556"/>
      <c r="Y62" s="556"/>
      <c r="Z62" s="556"/>
      <c r="AA62" s="556"/>
      <c r="AB62" s="556"/>
      <c r="AC62" s="556"/>
      <c r="AD62" s="556"/>
      <c r="AE62" s="556"/>
      <c r="AF62" s="556"/>
      <c r="AG62" s="556"/>
      <c r="AH62" s="556"/>
      <c r="AI62" s="556"/>
      <c r="AJ62" s="556"/>
      <c r="AK62" s="556"/>
      <c r="AL62" s="556"/>
      <c r="AM62" s="556"/>
      <c r="AN62" s="556"/>
      <c r="AO62" s="556"/>
      <c r="AP62" s="556"/>
      <c r="AQ62" s="763"/>
    </row>
    <row r="63" spans="2:43" ht="14.25" thickBot="1">
      <c r="B63" s="172"/>
      <c r="C63" s="753" t="s">
        <v>56</v>
      </c>
      <c r="D63" s="754"/>
      <c r="E63" s="754"/>
      <c r="F63" s="754"/>
      <c r="G63" s="755"/>
      <c r="H63" s="756">
        <v>150</v>
      </c>
      <c r="I63" s="742"/>
      <c r="J63" s="742"/>
      <c r="K63" s="742"/>
      <c r="L63" s="742"/>
      <c r="M63" s="742"/>
      <c r="N63" s="742">
        <v>150</v>
      </c>
      <c r="O63" s="742"/>
      <c r="P63" s="742"/>
      <c r="Q63" s="742"/>
      <c r="R63" s="742"/>
      <c r="S63" s="742"/>
      <c r="T63" s="742">
        <v>150</v>
      </c>
      <c r="U63" s="742"/>
      <c r="V63" s="742"/>
      <c r="W63" s="742"/>
      <c r="X63" s="742"/>
      <c r="Y63" s="742"/>
      <c r="Z63" s="742">
        <v>150</v>
      </c>
      <c r="AA63" s="742"/>
      <c r="AB63" s="742"/>
      <c r="AC63" s="742"/>
      <c r="AD63" s="742"/>
      <c r="AE63" s="742"/>
      <c r="AF63" s="742">
        <v>150</v>
      </c>
      <c r="AG63" s="742"/>
      <c r="AH63" s="742"/>
      <c r="AI63" s="742"/>
      <c r="AJ63" s="742"/>
      <c r="AK63" s="742"/>
      <c r="AL63" s="742">
        <v>150</v>
      </c>
      <c r="AM63" s="742"/>
      <c r="AN63" s="742"/>
      <c r="AO63" s="742"/>
      <c r="AP63" s="742"/>
      <c r="AQ63" s="762"/>
    </row>
    <row r="64" spans="2:43" ht="12" customHeight="1" thickTop="1">
      <c r="B64" s="746" t="s">
        <v>63</v>
      </c>
      <c r="C64" s="747"/>
      <c r="D64" s="747"/>
      <c r="E64" s="747"/>
      <c r="F64" s="747"/>
      <c r="G64" s="748"/>
      <c r="H64" s="741"/>
      <c r="I64" s="694"/>
      <c r="J64" s="694"/>
      <c r="K64" s="694"/>
      <c r="L64" s="694"/>
      <c r="M64" s="694"/>
      <c r="N64" s="739"/>
      <c r="O64" s="740"/>
      <c r="P64" s="740"/>
      <c r="Q64" s="740"/>
      <c r="R64" s="740"/>
      <c r="S64" s="741"/>
      <c r="T64" s="694"/>
      <c r="U64" s="694"/>
      <c r="V64" s="694"/>
      <c r="W64" s="694"/>
      <c r="X64" s="694"/>
      <c r="Y64" s="694"/>
      <c r="Z64" s="694"/>
      <c r="AA64" s="694"/>
      <c r="AB64" s="694"/>
      <c r="AC64" s="694"/>
      <c r="AD64" s="694"/>
      <c r="AE64" s="694"/>
      <c r="AF64" s="694"/>
      <c r="AG64" s="694"/>
      <c r="AH64" s="694"/>
      <c r="AI64" s="694"/>
      <c r="AJ64" s="694"/>
      <c r="AK64" s="694"/>
      <c r="AL64" s="694"/>
      <c r="AM64" s="694"/>
      <c r="AN64" s="694"/>
      <c r="AO64" s="694"/>
      <c r="AP64" s="694"/>
      <c r="AQ64" s="743"/>
    </row>
    <row r="65" spans="2:43" ht="13.5">
      <c r="B65" s="744"/>
      <c r="C65" s="730" t="s">
        <v>57</v>
      </c>
      <c r="D65" s="730"/>
      <c r="E65" s="730"/>
      <c r="F65" s="730"/>
      <c r="G65" s="731"/>
      <c r="H65" s="665"/>
      <c r="I65" s="708"/>
      <c r="J65" s="708"/>
      <c r="K65" s="708"/>
      <c r="L65" s="708"/>
      <c r="M65" s="708"/>
      <c r="N65" s="708"/>
      <c r="O65" s="708"/>
      <c r="P65" s="708"/>
      <c r="Q65" s="708"/>
      <c r="R65" s="708"/>
      <c r="S65" s="708"/>
      <c r="T65" s="708"/>
      <c r="U65" s="708"/>
      <c r="V65" s="708"/>
      <c r="W65" s="708"/>
      <c r="X65" s="708"/>
      <c r="Y65" s="708"/>
      <c r="Z65" s="708"/>
      <c r="AA65" s="708"/>
      <c r="AB65" s="708"/>
      <c r="AC65" s="708"/>
      <c r="AD65" s="708"/>
      <c r="AE65" s="708"/>
      <c r="AF65" s="708">
        <f>AF63*20*5.3*365/1000</f>
        <v>5803.5</v>
      </c>
      <c r="AG65" s="708"/>
      <c r="AH65" s="708"/>
      <c r="AI65" s="708"/>
      <c r="AJ65" s="708"/>
      <c r="AK65" s="708"/>
      <c r="AL65" s="708">
        <f>AL63*20*5.3*365/1000</f>
        <v>5803.5</v>
      </c>
      <c r="AM65" s="708"/>
      <c r="AN65" s="708"/>
      <c r="AO65" s="708"/>
      <c r="AP65" s="708"/>
      <c r="AQ65" s="709"/>
    </row>
    <row r="66" spans="2:43" ht="13.5">
      <c r="B66" s="745"/>
      <c r="C66" s="730" t="s">
        <v>65</v>
      </c>
      <c r="D66" s="730"/>
      <c r="E66" s="730"/>
      <c r="F66" s="730"/>
      <c r="G66" s="731"/>
      <c r="H66" s="665">
        <f>H63*0.6*5*93.3*365/1000</f>
        <v>15324.525</v>
      </c>
      <c r="I66" s="708"/>
      <c r="J66" s="708"/>
      <c r="K66" s="708"/>
      <c r="L66" s="708"/>
      <c r="M66" s="708"/>
      <c r="N66" s="708">
        <f>N63*5*95*365/1000</f>
        <v>26006.25</v>
      </c>
      <c r="O66" s="708"/>
      <c r="P66" s="708"/>
      <c r="Q66" s="708"/>
      <c r="R66" s="708"/>
      <c r="S66" s="708"/>
      <c r="T66" s="708">
        <f>T63*0.6*5*93.3*365/1000</f>
        <v>15324.525</v>
      </c>
      <c r="U66" s="708"/>
      <c r="V66" s="708"/>
      <c r="W66" s="708"/>
      <c r="X66" s="708"/>
      <c r="Y66" s="708"/>
      <c r="Z66" s="708"/>
      <c r="AA66" s="708"/>
      <c r="AB66" s="708"/>
      <c r="AC66" s="708"/>
      <c r="AD66" s="708"/>
      <c r="AE66" s="708"/>
      <c r="AF66" s="708"/>
      <c r="AG66" s="708"/>
      <c r="AH66" s="708"/>
      <c r="AI66" s="708"/>
      <c r="AJ66" s="708"/>
      <c r="AK66" s="708"/>
      <c r="AL66" s="708"/>
      <c r="AM66" s="708"/>
      <c r="AN66" s="708"/>
      <c r="AO66" s="708"/>
      <c r="AP66" s="708"/>
      <c r="AQ66" s="709"/>
    </row>
    <row r="67" spans="2:43" ht="13.5">
      <c r="B67" s="745"/>
      <c r="C67" s="730" t="s">
        <v>66</v>
      </c>
      <c r="D67" s="730"/>
      <c r="E67" s="730"/>
      <c r="F67" s="730"/>
      <c r="G67" s="731"/>
      <c r="H67" s="665"/>
      <c r="I67" s="708"/>
      <c r="J67" s="708"/>
      <c r="K67" s="708"/>
      <c r="L67" s="708"/>
      <c r="M67" s="708"/>
      <c r="N67" s="708"/>
      <c r="O67" s="708"/>
      <c r="P67" s="708"/>
      <c r="Q67" s="708"/>
      <c r="R67" s="708"/>
      <c r="S67" s="708"/>
      <c r="T67" s="708"/>
      <c r="U67" s="708"/>
      <c r="V67" s="708"/>
      <c r="W67" s="708"/>
      <c r="X67" s="708"/>
      <c r="Y67" s="708"/>
      <c r="Z67" s="708">
        <f>Z63*5*113*365/1000</f>
        <v>30933.75</v>
      </c>
      <c r="AA67" s="708"/>
      <c r="AB67" s="708"/>
      <c r="AC67" s="708"/>
      <c r="AD67" s="708"/>
      <c r="AE67" s="708"/>
      <c r="AF67" s="708"/>
      <c r="AG67" s="708"/>
      <c r="AH67" s="708"/>
      <c r="AI67" s="708"/>
      <c r="AJ67" s="708"/>
      <c r="AK67" s="708"/>
      <c r="AL67" s="708"/>
      <c r="AM67" s="708"/>
      <c r="AN67" s="708"/>
      <c r="AO67" s="708"/>
      <c r="AP67" s="708"/>
      <c r="AQ67" s="709"/>
    </row>
    <row r="68" spans="2:43" ht="13.5">
      <c r="B68" s="745"/>
      <c r="C68" s="730" t="s">
        <v>58</v>
      </c>
      <c r="D68" s="730"/>
      <c r="E68" s="730"/>
      <c r="F68" s="730"/>
      <c r="G68" s="731"/>
      <c r="H68" s="665"/>
      <c r="I68" s="708"/>
      <c r="J68" s="708"/>
      <c r="K68" s="708"/>
      <c r="L68" s="708"/>
      <c r="M68" s="708"/>
      <c r="N68" s="708"/>
      <c r="O68" s="708"/>
      <c r="P68" s="708"/>
      <c r="Q68" s="708"/>
      <c r="R68" s="708"/>
      <c r="S68" s="708"/>
      <c r="T68" s="708"/>
      <c r="U68" s="708"/>
      <c r="V68" s="708"/>
      <c r="W68" s="708"/>
      <c r="X68" s="708"/>
      <c r="Y68" s="708"/>
      <c r="Z68" s="708"/>
      <c r="AA68" s="708"/>
      <c r="AB68" s="708"/>
      <c r="AC68" s="708"/>
      <c r="AD68" s="708"/>
      <c r="AE68" s="708"/>
      <c r="AF68" s="708">
        <f>1.859*(AF63*500)^0.432</f>
        <v>237.30443538384748</v>
      </c>
      <c r="AG68" s="708"/>
      <c r="AH68" s="708"/>
      <c r="AI68" s="708"/>
      <c r="AJ68" s="708"/>
      <c r="AK68" s="708"/>
      <c r="AL68" s="708"/>
      <c r="AM68" s="708"/>
      <c r="AN68" s="708"/>
      <c r="AO68" s="708"/>
      <c r="AP68" s="708"/>
      <c r="AQ68" s="709"/>
    </row>
    <row r="69" spans="2:43" ht="13.5">
      <c r="B69" s="745"/>
      <c r="C69" s="730" t="s">
        <v>60</v>
      </c>
      <c r="D69" s="730"/>
      <c r="E69" s="730"/>
      <c r="F69" s="730"/>
      <c r="G69" s="731"/>
      <c r="H69" s="665"/>
      <c r="I69" s="708"/>
      <c r="J69" s="708"/>
      <c r="K69" s="708"/>
      <c r="L69" s="708"/>
      <c r="M69" s="708"/>
      <c r="N69" s="708"/>
      <c r="O69" s="708"/>
      <c r="P69" s="708"/>
      <c r="Q69" s="708"/>
      <c r="R69" s="708"/>
      <c r="S69" s="708"/>
      <c r="T69" s="708"/>
      <c r="U69" s="708"/>
      <c r="V69" s="708"/>
      <c r="W69" s="708"/>
      <c r="X69" s="708"/>
      <c r="Y69" s="708"/>
      <c r="Z69" s="708"/>
      <c r="AA69" s="708"/>
      <c r="AB69" s="708"/>
      <c r="AC69" s="708"/>
      <c r="AD69" s="708"/>
      <c r="AE69" s="708"/>
      <c r="AF69" s="708"/>
      <c r="AG69" s="708"/>
      <c r="AH69" s="708"/>
      <c r="AI69" s="708"/>
      <c r="AJ69" s="708"/>
      <c r="AK69" s="708"/>
      <c r="AL69" s="708">
        <f>8.633*(AL63*500)^0.559</f>
        <v>4584.806246490145</v>
      </c>
      <c r="AM69" s="708"/>
      <c r="AN69" s="708"/>
      <c r="AO69" s="708"/>
      <c r="AP69" s="708"/>
      <c r="AQ69" s="709"/>
    </row>
    <row r="70" spans="2:43" ht="13.5">
      <c r="B70" s="745"/>
      <c r="C70" s="730" t="s">
        <v>59</v>
      </c>
      <c r="D70" s="730"/>
      <c r="E70" s="730"/>
      <c r="F70" s="730"/>
      <c r="G70" s="731"/>
      <c r="H70" s="665">
        <f>H63*0.6*5*20*365/1000</f>
        <v>3285</v>
      </c>
      <c r="I70" s="708"/>
      <c r="J70" s="708"/>
      <c r="K70" s="708"/>
      <c r="L70" s="708"/>
      <c r="M70" s="708"/>
      <c r="N70" s="708">
        <f>N63*5*5.8*365/1000</f>
        <v>1587.75</v>
      </c>
      <c r="O70" s="708"/>
      <c r="P70" s="708"/>
      <c r="Q70" s="708"/>
      <c r="R70" s="708"/>
      <c r="S70" s="708"/>
      <c r="T70" s="708">
        <f>T63*0.6*5*20*365/1000</f>
        <v>3285</v>
      </c>
      <c r="U70" s="708"/>
      <c r="V70" s="708"/>
      <c r="W70" s="708"/>
      <c r="X70" s="708"/>
      <c r="Y70" s="708"/>
      <c r="Z70" s="708">
        <f>Z63*0.6*5*20*365/1000</f>
        <v>3285</v>
      </c>
      <c r="AA70" s="708"/>
      <c r="AB70" s="708"/>
      <c r="AC70" s="708"/>
      <c r="AD70" s="708"/>
      <c r="AE70" s="708"/>
      <c r="AF70" s="708">
        <f>AF63*0.6*5*20*365/1000</f>
        <v>3285</v>
      </c>
      <c r="AG70" s="708"/>
      <c r="AH70" s="708"/>
      <c r="AI70" s="708"/>
      <c r="AJ70" s="708"/>
      <c r="AK70" s="708"/>
      <c r="AL70" s="708">
        <f>AL63*0.6*5*20*365/1000</f>
        <v>3285</v>
      </c>
      <c r="AM70" s="708"/>
      <c r="AN70" s="708"/>
      <c r="AO70" s="708"/>
      <c r="AP70" s="708"/>
      <c r="AQ70" s="709"/>
    </row>
    <row r="71" spans="2:43" ht="13.5">
      <c r="B71" s="736" t="s">
        <v>64</v>
      </c>
      <c r="C71" s="737"/>
      <c r="D71" s="737"/>
      <c r="E71" s="737"/>
      <c r="F71" s="737"/>
      <c r="G71" s="738"/>
      <c r="H71" s="735"/>
      <c r="I71" s="728"/>
      <c r="J71" s="728"/>
      <c r="K71" s="728"/>
      <c r="L71" s="728"/>
      <c r="M71" s="728"/>
      <c r="N71" s="728"/>
      <c r="O71" s="728"/>
      <c r="P71" s="728"/>
      <c r="Q71" s="728"/>
      <c r="R71" s="728"/>
      <c r="S71" s="728"/>
      <c r="T71" s="728"/>
      <c r="U71" s="728"/>
      <c r="V71" s="728"/>
      <c r="W71" s="728"/>
      <c r="X71" s="728"/>
      <c r="Y71" s="728"/>
      <c r="Z71" s="728"/>
      <c r="AA71" s="728"/>
      <c r="AB71" s="728"/>
      <c r="AC71" s="728"/>
      <c r="AD71" s="728"/>
      <c r="AE71" s="728"/>
      <c r="AF71" s="728"/>
      <c r="AG71" s="728"/>
      <c r="AH71" s="728"/>
      <c r="AI71" s="728"/>
      <c r="AJ71" s="728"/>
      <c r="AK71" s="728"/>
      <c r="AL71" s="728"/>
      <c r="AM71" s="728"/>
      <c r="AN71" s="728"/>
      <c r="AO71" s="728"/>
      <c r="AP71" s="728"/>
      <c r="AQ71" s="729"/>
    </row>
    <row r="72" spans="2:43" ht="13.5">
      <c r="B72" s="721"/>
      <c r="C72" s="730" t="s">
        <v>61</v>
      </c>
      <c r="D72" s="730"/>
      <c r="E72" s="730"/>
      <c r="F72" s="730"/>
      <c r="G72" s="731"/>
      <c r="H72" s="665">
        <f>H63*5*9.1*365/1000</f>
        <v>2491.125</v>
      </c>
      <c r="I72" s="708"/>
      <c r="J72" s="708"/>
      <c r="K72" s="708"/>
      <c r="L72" s="708"/>
      <c r="M72" s="708"/>
      <c r="N72" s="708">
        <f>N63*5*55.6*365/1000</f>
        <v>15220.5</v>
      </c>
      <c r="O72" s="708"/>
      <c r="P72" s="708"/>
      <c r="Q72" s="708"/>
      <c r="R72" s="708"/>
      <c r="S72" s="708"/>
      <c r="T72" s="708">
        <f>T63*5*9.1*365/1000</f>
        <v>2491.125</v>
      </c>
      <c r="U72" s="708"/>
      <c r="V72" s="708"/>
      <c r="W72" s="708"/>
      <c r="X72" s="708"/>
      <c r="Y72" s="708"/>
      <c r="Z72" s="708"/>
      <c r="AA72" s="708"/>
      <c r="AB72" s="708"/>
      <c r="AC72" s="708"/>
      <c r="AD72" s="708"/>
      <c r="AE72" s="708"/>
      <c r="AF72" s="708"/>
      <c r="AG72" s="708"/>
      <c r="AH72" s="708"/>
      <c r="AI72" s="708"/>
      <c r="AJ72" s="708"/>
      <c r="AK72" s="708"/>
      <c r="AL72" s="708"/>
      <c r="AM72" s="708"/>
      <c r="AN72" s="708"/>
      <c r="AO72" s="708"/>
      <c r="AP72" s="708"/>
      <c r="AQ72" s="709"/>
    </row>
    <row r="73" spans="2:43" ht="13.5">
      <c r="B73" s="722"/>
      <c r="C73" s="730" t="s">
        <v>62</v>
      </c>
      <c r="D73" s="730"/>
      <c r="E73" s="730"/>
      <c r="F73" s="730"/>
      <c r="G73" s="731"/>
      <c r="H73" s="665"/>
      <c r="I73" s="708"/>
      <c r="J73" s="708"/>
      <c r="K73" s="708"/>
      <c r="L73" s="708"/>
      <c r="M73" s="708"/>
      <c r="N73" s="708"/>
      <c r="O73" s="708"/>
      <c r="P73" s="708"/>
      <c r="Q73" s="708"/>
      <c r="R73" s="708"/>
      <c r="S73" s="708"/>
      <c r="T73" s="708"/>
      <c r="U73" s="708"/>
      <c r="V73" s="708"/>
      <c r="W73" s="708"/>
      <c r="X73" s="708"/>
      <c r="Y73" s="708"/>
      <c r="Z73" s="708">
        <f>Z63*5*20.4*365/1000</f>
        <v>5584.499999999999</v>
      </c>
      <c r="AA73" s="708"/>
      <c r="AB73" s="708"/>
      <c r="AC73" s="708"/>
      <c r="AD73" s="708"/>
      <c r="AE73" s="708"/>
      <c r="AF73" s="708"/>
      <c r="AG73" s="708"/>
      <c r="AH73" s="708"/>
      <c r="AI73" s="708"/>
      <c r="AJ73" s="708"/>
      <c r="AK73" s="708"/>
      <c r="AL73" s="708"/>
      <c r="AM73" s="708"/>
      <c r="AN73" s="708"/>
      <c r="AO73" s="708"/>
      <c r="AP73" s="708"/>
      <c r="AQ73" s="709"/>
    </row>
    <row r="74" spans="2:43" ht="16.5">
      <c r="B74" s="736" t="s">
        <v>320</v>
      </c>
      <c r="C74" s="737"/>
      <c r="D74" s="737"/>
      <c r="E74" s="737"/>
      <c r="F74" s="737"/>
      <c r="G74" s="738"/>
      <c r="H74" s="735"/>
      <c r="I74" s="728"/>
      <c r="J74" s="728"/>
      <c r="K74" s="728"/>
      <c r="L74" s="728"/>
      <c r="M74" s="728"/>
      <c r="N74" s="728"/>
      <c r="O74" s="728"/>
      <c r="P74" s="728"/>
      <c r="Q74" s="728"/>
      <c r="R74" s="728"/>
      <c r="S74" s="728"/>
      <c r="T74" s="728"/>
      <c r="U74" s="728"/>
      <c r="V74" s="728"/>
      <c r="W74" s="728"/>
      <c r="X74" s="728"/>
      <c r="Y74" s="728"/>
      <c r="Z74" s="728"/>
      <c r="AA74" s="728"/>
      <c r="AB74" s="728"/>
      <c r="AC74" s="728"/>
      <c r="AD74" s="728"/>
      <c r="AE74" s="728"/>
      <c r="AF74" s="728"/>
      <c r="AG74" s="728"/>
      <c r="AH74" s="728"/>
      <c r="AI74" s="728"/>
      <c r="AJ74" s="728"/>
      <c r="AK74" s="728"/>
      <c r="AL74" s="728"/>
      <c r="AM74" s="728"/>
      <c r="AN74" s="728"/>
      <c r="AO74" s="728"/>
      <c r="AP74" s="728"/>
      <c r="AQ74" s="729"/>
    </row>
    <row r="75" spans="2:43" ht="13.5">
      <c r="B75" s="721"/>
      <c r="C75" s="730" t="s">
        <v>65</v>
      </c>
      <c r="D75" s="730"/>
      <c r="E75" s="730"/>
      <c r="F75" s="730"/>
      <c r="G75" s="731"/>
      <c r="H75" s="665">
        <f>H63*5*0.02*365/1000</f>
        <v>5.475</v>
      </c>
      <c r="I75" s="708"/>
      <c r="J75" s="708"/>
      <c r="K75" s="708"/>
      <c r="L75" s="708"/>
      <c r="M75" s="708"/>
      <c r="N75" s="708">
        <f>N63*5*0.02*365/1000</f>
        <v>5.475</v>
      </c>
      <c r="O75" s="708"/>
      <c r="P75" s="708"/>
      <c r="Q75" s="708"/>
      <c r="R75" s="708"/>
      <c r="S75" s="708"/>
      <c r="T75" s="708">
        <f>T63*5*0.02*365/1000</f>
        <v>5.475</v>
      </c>
      <c r="U75" s="708"/>
      <c r="V75" s="708"/>
      <c r="W75" s="708"/>
      <c r="X75" s="708"/>
      <c r="Y75" s="708"/>
      <c r="Z75" s="708"/>
      <c r="AA75" s="708"/>
      <c r="AB75" s="708"/>
      <c r="AC75" s="708"/>
      <c r="AD75" s="708"/>
      <c r="AE75" s="708"/>
      <c r="AF75" s="708"/>
      <c r="AG75" s="708"/>
      <c r="AH75" s="708"/>
      <c r="AI75" s="708"/>
      <c r="AJ75" s="708"/>
      <c r="AK75" s="708"/>
      <c r="AL75" s="708"/>
      <c r="AM75" s="708"/>
      <c r="AN75" s="708"/>
      <c r="AO75" s="708"/>
      <c r="AP75" s="708"/>
      <c r="AQ75" s="709"/>
    </row>
    <row r="76" spans="2:43" ht="13.5">
      <c r="B76" s="722"/>
      <c r="C76" s="730" t="s">
        <v>66</v>
      </c>
      <c r="D76" s="730"/>
      <c r="E76" s="730"/>
      <c r="F76" s="730"/>
      <c r="G76" s="731"/>
      <c r="H76" s="665"/>
      <c r="I76" s="708"/>
      <c r="J76" s="708"/>
      <c r="K76" s="708"/>
      <c r="L76" s="708"/>
      <c r="M76" s="708"/>
      <c r="N76" s="708"/>
      <c r="O76" s="708"/>
      <c r="P76" s="708"/>
      <c r="Q76" s="708"/>
      <c r="R76" s="708"/>
      <c r="S76" s="708"/>
      <c r="T76" s="708"/>
      <c r="U76" s="708"/>
      <c r="V76" s="708"/>
      <c r="W76" s="708"/>
      <c r="X76" s="708"/>
      <c r="Y76" s="708"/>
      <c r="Z76" s="708">
        <f>Z63*5*0.645*365/1000</f>
        <v>176.56875</v>
      </c>
      <c r="AA76" s="708"/>
      <c r="AB76" s="708"/>
      <c r="AC76" s="708"/>
      <c r="AD76" s="708"/>
      <c r="AE76" s="708"/>
      <c r="AF76" s="708"/>
      <c r="AG76" s="708"/>
      <c r="AH76" s="708"/>
      <c r="AI76" s="708"/>
      <c r="AJ76" s="708"/>
      <c r="AK76" s="708"/>
      <c r="AL76" s="708"/>
      <c r="AM76" s="708"/>
      <c r="AN76" s="708"/>
      <c r="AO76" s="708"/>
      <c r="AP76" s="708"/>
      <c r="AQ76" s="709"/>
    </row>
    <row r="77" spans="2:43" ht="13.5">
      <c r="B77" s="732" t="s">
        <v>214</v>
      </c>
      <c r="C77" s="733"/>
      <c r="D77" s="733"/>
      <c r="E77" s="733"/>
      <c r="F77" s="733"/>
      <c r="G77" s="734"/>
      <c r="H77" s="735"/>
      <c r="I77" s="728"/>
      <c r="J77" s="728"/>
      <c r="K77" s="728"/>
      <c r="L77" s="728"/>
      <c r="M77" s="728"/>
      <c r="N77" s="728"/>
      <c r="O77" s="728"/>
      <c r="P77" s="728"/>
      <c r="Q77" s="728"/>
      <c r="R77" s="728"/>
      <c r="S77" s="728"/>
      <c r="T77" s="728"/>
      <c r="U77" s="728"/>
      <c r="V77" s="728"/>
      <c r="W77" s="728"/>
      <c r="X77" s="728"/>
      <c r="Y77" s="728"/>
      <c r="Z77" s="728"/>
      <c r="AA77" s="728"/>
      <c r="AB77" s="728"/>
      <c r="AC77" s="728"/>
      <c r="AD77" s="728"/>
      <c r="AE77" s="728"/>
      <c r="AF77" s="728"/>
      <c r="AG77" s="728"/>
      <c r="AH77" s="728"/>
      <c r="AI77" s="728"/>
      <c r="AJ77" s="728"/>
      <c r="AK77" s="728"/>
      <c r="AL77" s="728"/>
      <c r="AM77" s="728"/>
      <c r="AN77" s="728"/>
      <c r="AO77" s="728"/>
      <c r="AP77" s="728"/>
      <c r="AQ77" s="729"/>
    </row>
    <row r="78" spans="2:43" ht="13.5">
      <c r="B78" s="721"/>
      <c r="C78" s="730" t="s">
        <v>210</v>
      </c>
      <c r="D78" s="730"/>
      <c r="E78" s="730"/>
      <c r="F78" s="730"/>
      <c r="G78" s="731"/>
      <c r="H78" s="665"/>
      <c r="I78" s="708"/>
      <c r="J78" s="708"/>
      <c r="K78" s="708"/>
      <c r="L78" s="708"/>
      <c r="M78" s="708"/>
      <c r="N78" s="708"/>
      <c r="O78" s="708"/>
      <c r="P78" s="708"/>
      <c r="Q78" s="708"/>
      <c r="R78" s="708"/>
      <c r="S78" s="708"/>
      <c r="T78" s="708"/>
      <c r="U78" s="708"/>
      <c r="V78" s="708"/>
      <c r="W78" s="708"/>
      <c r="X78" s="708"/>
      <c r="Y78" s="708"/>
      <c r="Z78" s="708"/>
      <c r="AA78" s="708"/>
      <c r="AB78" s="708"/>
      <c r="AC78" s="708"/>
      <c r="AD78" s="708"/>
      <c r="AE78" s="708"/>
      <c r="AF78" s="708">
        <f>(AF63*500*0.67*0.6*35.8)*0.35*3.6*365/1000</f>
        <v>496402.263</v>
      </c>
      <c r="AG78" s="708"/>
      <c r="AH78" s="708"/>
      <c r="AI78" s="708"/>
      <c r="AJ78" s="708"/>
      <c r="AK78" s="708"/>
      <c r="AL78" s="708"/>
      <c r="AM78" s="708"/>
      <c r="AN78" s="708"/>
      <c r="AO78" s="708"/>
      <c r="AP78" s="708"/>
      <c r="AQ78" s="709"/>
    </row>
    <row r="79" spans="2:43" ht="13.5">
      <c r="B79" s="722"/>
      <c r="C79" s="730" t="s">
        <v>69</v>
      </c>
      <c r="D79" s="730"/>
      <c r="E79" s="730"/>
      <c r="F79" s="730"/>
      <c r="G79" s="731"/>
      <c r="H79" s="665"/>
      <c r="I79" s="708"/>
      <c r="J79" s="708"/>
      <c r="K79" s="708"/>
      <c r="L79" s="708"/>
      <c r="M79" s="708"/>
      <c r="N79" s="708"/>
      <c r="O79" s="708"/>
      <c r="P79" s="708"/>
      <c r="Q79" s="708"/>
      <c r="R79" s="708"/>
      <c r="S79" s="708"/>
      <c r="T79" s="708"/>
      <c r="U79" s="708"/>
      <c r="V79" s="708"/>
      <c r="W79" s="708"/>
      <c r="X79" s="708"/>
      <c r="Y79" s="708"/>
      <c r="Z79" s="708"/>
      <c r="AA79" s="708"/>
      <c r="AB79" s="708"/>
      <c r="AC79" s="708"/>
      <c r="AD79" s="708"/>
      <c r="AE79" s="708"/>
      <c r="AF79" s="708"/>
      <c r="AG79" s="708"/>
      <c r="AH79" s="708"/>
      <c r="AI79" s="708"/>
      <c r="AJ79" s="708"/>
      <c r="AK79" s="708"/>
      <c r="AL79" s="708">
        <f>AL63*45.4*35.8</f>
        <v>243797.99999999997</v>
      </c>
      <c r="AM79" s="708"/>
      <c r="AN79" s="708"/>
      <c r="AO79" s="708"/>
      <c r="AP79" s="708"/>
      <c r="AQ79" s="709"/>
    </row>
    <row r="80" spans="2:43" ht="14.25" thickBot="1">
      <c r="B80" s="723"/>
      <c r="C80" s="725" t="s">
        <v>68</v>
      </c>
      <c r="D80" s="725"/>
      <c r="E80" s="725"/>
      <c r="F80" s="725"/>
      <c r="G80" s="726"/>
      <c r="H80" s="727">
        <f>H63*0.6*13.8*365</f>
        <v>453330</v>
      </c>
      <c r="I80" s="717"/>
      <c r="J80" s="717"/>
      <c r="K80" s="717"/>
      <c r="L80" s="717"/>
      <c r="M80" s="717"/>
      <c r="N80" s="717">
        <f>N63*16.7*365</f>
        <v>914325</v>
      </c>
      <c r="O80" s="717"/>
      <c r="P80" s="717"/>
      <c r="Q80" s="717"/>
      <c r="R80" s="717"/>
      <c r="S80" s="717"/>
      <c r="T80" s="717">
        <f>T63*0.6*13.8*365</f>
        <v>453330</v>
      </c>
      <c r="U80" s="717"/>
      <c r="V80" s="717"/>
      <c r="W80" s="717"/>
      <c r="X80" s="717"/>
      <c r="Y80" s="717"/>
      <c r="Z80" s="717"/>
      <c r="AA80" s="717"/>
      <c r="AB80" s="717"/>
      <c r="AC80" s="717"/>
      <c r="AD80" s="717"/>
      <c r="AE80" s="717"/>
      <c r="AF80" s="717"/>
      <c r="AG80" s="717"/>
      <c r="AH80" s="717"/>
      <c r="AI80" s="717"/>
      <c r="AJ80" s="717"/>
      <c r="AK80" s="717"/>
      <c r="AL80" s="717"/>
      <c r="AM80" s="717"/>
      <c r="AN80" s="717"/>
      <c r="AO80" s="717"/>
      <c r="AP80" s="717"/>
      <c r="AQ80" s="724"/>
    </row>
  </sheetData>
  <sheetProtection/>
  <mergeCells count="477">
    <mergeCell ref="B58:G59"/>
    <mergeCell ref="C19:G19"/>
    <mergeCell ref="C24:G24"/>
    <mergeCell ref="C25:G25"/>
    <mergeCell ref="C18:G18"/>
    <mergeCell ref="B33:G33"/>
    <mergeCell ref="C43:G43"/>
    <mergeCell ref="C42:G42"/>
    <mergeCell ref="B38:B43"/>
    <mergeCell ref="C38:G38"/>
    <mergeCell ref="C11:G11"/>
    <mergeCell ref="C12:G12"/>
    <mergeCell ref="C13:G13"/>
    <mergeCell ref="C16:G16"/>
    <mergeCell ref="C14:G14"/>
    <mergeCell ref="B31:G32"/>
    <mergeCell ref="B6:G6"/>
    <mergeCell ref="B7:G7"/>
    <mergeCell ref="B11:B16"/>
    <mergeCell ref="B18:B19"/>
    <mergeCell ref="B21:B22"/>
    <mergeCell ref="B24:B26"/>
    <mergeCell ref="B17:G17"/>
    <mergeCell ref="B23:G23"/>
    <mergeCell ref="C15:G15"/>
    <mergeCell ref="B10:G10"/>
    <mergeCell ref="H23:M23"/>
    <mergeCell ref="B20:G20"/>
    <mergeCell ref="C21:G21"/>
    <mergeCell ref="C22:G22"/>
    <mergeCell ref="H26:M26"/>
    <mergeCell ref="H24:M24"/>
    <mergeCell ref="H21:M21"/>
    <mergeCell ref="H25:M25"/>
    <mergeCell ref="H22:M22"/>
    <mergeCell ref="C26:G26"/>
    <mergeCell ref="H14:M14"/>
    <mergeCell ref="H15:M15"/>
    <mergeCell ref="H16:M16"/>
    <mergeCell ref="H17:M17"/>
    <mergeCell ref="H18:M18"/>
    <mergeCell ref="N16:S16"/>
    <mergeCell ref="N14:S14"/>
    <mergeCell ref="N15:S15"/>
    <mergeCell ref="H6:M6"/>
    <mergeCell ref="H7:M7"/>
    <mergeCell ref="H10:M10"/>
    <mergeCell ref="H11:M11"/>
    <mergeCell ref="H12:M12"/>
    <mergeCell ref="H13:M13"/>
    <mergeCell ref="T6:Y6"/>
    <mergeCell ref="T7:Y7"/>
    <mergeCell ref="T10:Y10"/>
    <mergeCell ref="T11:Y11"/>
    <mergeCell ref="N6:S6"/>
    <mergeCell ref="N7:S7"/>
    <mergeCell ref="N10:S10"/>
    <mergeCell ref="N11:S11"/>
    <mergeCell ref="T8:Y8"/>
    <mergeCell ref="T9:Y9"/>
    <mergeCell ref="N12:S12"/>
    <mergeCell ref="N13:S13"/>
    <mergeCell ref="N9:S9"/>
    <mergeCell ref="T23:Y23"/>
    <mergeCell ref="T12:Y12"/>
    <mergeCell ref="T13:Y13"/>
    <mergeCell ref="T16:Y16"/>
    <mergeCell ref="T17:Y17"/>
    <mergeCell ref="T18:Y18"/>
    <mergeCell ref="N19:S19"/>
    <mergeCell ref="T14:Y14"/>
    <mergeCell ref="T15:Y15"/>
    <mergeCell ref="N24:S24"/>
    <mergeCell ref="N17:S17"/>
    <mergeCell ref="N18:S18"/>
    <mergeCell ref="H19:M19"/>
    <mergeCell ref="H20:M20"/>
    <mergeCell ref="T19:Y19"/>
    <mergeCell ref="N22:S22"/>
    <mergeCell ref="N23:S23"/>
    <mergeCell ref="T20:Y20"/>
    <mergeCell ref="Z19:AE19"/>
    <mergeCell ref="N20:S20"/>
    <mergeCell ref="N26:S26"/>
    <mergeCell ref="T24:Y24"/>
    <mergeCell ref="T25:Y25"/>
    <mergeCell ref="N25:S25"/>
    <mergeCell ref="N21:S21"/>
    <mergeCell ref="T26:Y26"/>
    <mergeCell ref="Z24:AE24"/>
    <mergeCell ref="AF13:AK13"/>
    <mergeCell ref="AF14:AK14"/>
    <mergeCell ref="AF8:AK8"/>
    <mergeCell ref="AF9:AK9"/>
    <mergeCell ref="Z6:AE6"/>
    <mergeCell ref="Z7:AE7"/>
    <mergeCell ref="Z10:AE10"/>
    <mergeCell ref="Z11:AE11"/>
    <mergeCell ref="Z12:AE12"/>
    <mergeCell ref="Z14:AE14"/>
    <mergeCell ref="Z18:AE18"/>
    <mergeCell ref="Z20:AE20"/>
    <mergeCell ref="Z21:AE21"/>
    <mergeCell ref="AF21:AK21"/>
    <mergeCell ref="AF6:AK6"/>
    <mergeCell ref="AF7:AK7"/>
    <mergeCell ref="AF10:AK10"/>
    <mergeCell ref="AF11:AK11"/>
    <mergeCell ref="AF15:AK15"/>
    <mergeCell ref="AF16:AK16"/>
    <mergeCell ref="AF5:AK5"/>
    <mergeCell ref="N8:S8"/>
    <mergeCell ref="AF17:AK17"/>
    <mergeCell ref="AF18:AK18"/>
    <mergeCell ref="AF19:AK19"/>
    <mergeCell ref="AF20:AK20"/>
    <mergeCell ref="AF12:AK12"/>
    <mergeCell ref="Z16:AE16"/>
    <mergeCell ref="Z5:AE5"/>
    <mergeCell ref="Z17:AE17"/>
    <mergeCell ref="Z25:AE25"/>
    <mergeCell ref="T22:Y22"/>
    <mergeCell ref="AF26:AK26"/>
    <mergeCell ref="AF25:AK25"/>
    <mergeCell ref="AF24:AK24"/>
    <mergeCell ref="AF22:AK22"/>
    <mergeCell ref="AF23:AK23"/>
    <mergeCell ref="Z22:AE22"/>
    <mergeCell ref="Z23:AE23"/>
    <mergeCell ref="T21:Y21"/>
    <mergeCell ref="AL11:AQ11"/>
    <mergeCell ref="AL12:AQ12"/>
    <mergeCell ref="AL13:AQ13"/>
    <mergeCell ref="Z9:AE9"/>
    <mergeCell ref="Z13:AE13"/>
    <mergeCell ref="AL18:AQ18"/>
    <mergeCell ref="AL19:AQ19"/>
    <mergeCell ref="AL20:AQ20"/>
    <mergeCell ref="AL21:AQ21"/>
    <mergeCell ref="N33:S33"/>
    <mergeCell ref="T33:Y33"/>
    <mergeCell ref="Z33:AE33"/>
    <mergeCell ref="Z26:AE26"/>
    <mergeCell ref="Z15:AE15"/>
    <mergeCell ref="AL25:AQ25"/>
    <mergeCell ref="AL26:AQ26"/>
    <mergeCell ref="AL15:AQ15"/>
    <mergeCell ref="AL16:AQ16"/>
    <mergeCell ref="AL17:AQ17"/>
    <mergeCell ref="AL22:AQ22"/>
    <mergeCell ref="AL23:AQ23"/>
    <mergeCell ref="AL24:AQ24"/>
    <mergeCell ref="B8:G8"/>
    <mergeCell ref="H8:M8"/>
    <mergeCell ref="H9:M9"/>
    <mergeCell ref="Z8:AE8"/>
    <mergeCell ref="AL14:AQ14"/>
    <mergeCell ref="AL8:AQ8"/>
    <mergeCell ref="AL9:AQ9"/>
    <mergeCell ref="AL10:AQ10"/>
    <mergeCell ref="AF58:AK59"/>
    <mergeCell ref="AL5:AQ5"/>
    <mergeCell ref="B5:G5"/>
    <mergeCell ref="C9:G9"/>
    <mergeCell ref="AL7:AQ7"/>
    <mergeCell ref="AL6:AQ6"/>
    <mergeCell ref="H5:M5"/>
    <mergeCell ref="N5:S5"/>
    <mergeCell ref="T5:Y5"/>
    <mergeCell ref="AL58:AQ59"/>
    <mergeCell ref="AF33:AK33"/>
    <mergeCell ref="AL33:AQ33"/>
    <mergeCell ref="B34:G34"/>
    <mergeCell ref="H34:M34"/>
    <mergeCell ref="N34:S34"/>
    <mergeCell ref="T34:Y34"/>
    <mergeCell ref="Z34:AE34"/>
    <mergeCell ref="AF34:AK34"/>
    <mergeCell ref="AL34:AQ34"/>
    <mergeCell ref="H33:M33"/>
    <mergeCell ref="AL36:AQ36"/>
    <mergeCell ref="B35:G35"/>
    <mergeCell ref="H35:M35"/>
    <mergeCell ref="N35:S35"/>
    <mergeCell ref="T35:Y35"/>
    <mergeCell ref="Z35:AE35"/>
    <mergeCell ref="AF35:AK35"/>
    <mergeCell ref="AL35:AQ35"/>
    <mergeCell ref="C36:G36"/>
    <mergeCell ref="H36:M36"/>
    <mergeCell ref="N36:S36"/>
    <mergeCell ref="T36:Y36"/>
    <mergeCell ref="Z36:AE36"/>
    <mergeCell ref="AF36:AK36"/>
    <mergeCell ref="B37:G37"/>
    <mergeCell ref="H37:M37"/>
    <mergeCell ref="N37:S37"/>
    <mergeCell ref="T37:Y37"/>
    <mergeCell ref="Z37:AE37"/>
    <mergeCell ref="AF37:AK37"/>
    <mergeCell ref="AL37:AQ37"/>
    <mergeCell ref="Z38:AE38"/>
    <mergeCell ref="C40:G40"/>
    <mergeCell ref="H40:M40"/>
    <mergeCell ref="N40:S40"/>
    <mergeCell ref="T40:Y40"/>
    <mergeCell ref="Z39:AE39"/>
    <mergeCell ref="AF39:AK39"/>
    <mergeCell ref="AL39:AQ39"/>
    <mergeCell ref="N38:S38"/>
    <mergeCell ref="AF38:AK38"/>
    <mergeCell ref="C41:G41"/>
    <mergeCell ref="H41:M41"/>
    <mergeCell ref="N41:S41"/>
    <mergeCell ref="T41:Y41"/>
    <mergeCell ref="Z41:AE41"/>
    <mergeCell ref="AF41:AK41"/>
    <mergeCell ref="AL38:AQ38"/>
    <mergeCell ref="C39:G39"/>
    <mergeCell ref="H39:M39"/>
    <mergeCell ref="N39:S39"/>
    <mergeCell ref="T39:Y39"/>
    <mergeCell ref="Z40:AE40"/>
    <mergeCell ref="AF40:AK40"/>
    <mergeCell ref="AL40:AQ40"/>
    <mergeCell ref="T38:Y38"/>
    <mergeCell ref="H38:M38"/>
    <mergeCell ref="AL41:AQ41"/>
    <mergeCell ref="N42:S42"/>
    <mergeCell ref="T42:Y42"/>
    <mergeCell ref="Z42:AE42"/>
    <mergeCell ref="AF42:AK42"/>
    <mergeCell ref="AL42:AQ42"/>
    <mergeCell ref="H43:M43"/>
    <mergeCell ref="N43:S43"/>
    <mergeCell ref="T43:Y43"/>
    <mergeCell ref="Z43:AE43"/>
    <mergeCell ref="AF43:AK43"/>
    <mergeCell ref="AL43:AQ43"/>
    <mergeCell ref="H42:M42"/>
    <mergeCell ref="AL45:AQ45"/>
    <mergeCell ref="C46:G46"/>
    <mergeCell ref="B44:G44"/>
    <mergeCell ref="H44:M44"/>
    <mergeCell ref="N44:S44"/>
    <mergeCell ref="T44:Y44"/>
    <mergeCell ref="Z44:AE44"/>
    <mergeCell ref="AF44:AK44"/>
    <mergeCell ref="AF46:AK46"/>
    <mergeCell ref="AL44:AQ44"/>
    <mergeCell ref="B45:B46"/>
    <mergeCell ref="C45:G45"/>
    <mergeCell ref="H45:M45"/>
    <mergeCell ref="N45:S45"/>
    <mergeCell ref="T45:Y45"/>
    <mergeCell ref="Z45:AE45"/>
    <mergeCell ref="AF45:AK45"/>
    <mergeCell ref="H46:M46"/>
    <mergeCell ref="N46:S46"/>
    <mergeCell ref="B47:G47"/>
    <mergeCell ref="H47:M47"/>
    <mergeCell ref="N47:S47"/>
    <mergeCell ref="T47:Y47"/>
    <mergeCell ref="H49:M49"/>
    <mergeCell ref="N49:S49"/>
    <mergeCell ref="T49:Y49"/>
    <mergeCell ref="B48:B49"/>
    <mergeCell ref="C48:G48"/>
    <mergeCell ref="H48:M48"/>
    <mergeCell ref="T46:Y46"/>
    <mergeCell ref="Z46:AE46"/>
    <mergeCell ref="AL49:AQ49"/>
    <mergeCell ref="AL47:AQ47"/>
    <mergeCell ref="AF48:AK48"/>
    <mergeCell ref="Z47:AE47"/>
    <mergeCell ref="AL48:AQ48"/>
    <mergeCell ref="AF47:AK47"/>
    <mergeCell ref="AL46:AQ46"/>
    <mergeCell ref="N48:S48"/>
    <mergeCell ref="T48:Y48"/>
    <mergeCell ref="Z48:AE48"/>
    <mergeCell ref="Z49:AE49"/>
    <mergeCell ref="C49:G49"/>
    <mergeCell ref="AL51:AQ51"/>
    <mergeCell ref="AF50:AK50"/>
    <mergeCell ref="AF49:AK49"/>
    <mergeCell ref="H50:M50"/>
    <mergeCell ref="N50:S50"/>
    <mergeCell ref="T50:Y50"/>
    <mergeCell ref="Z50:AE50"/>
    <mergeCell ref="N52:S52"/>
    <mergeCell ref="T52:Y52"/>
    <mergeCell ref="Z52:AE52"/>
    <mergeCell ref="AL50:AQ50"/>
    <mergeCell ref="AF51:AK51"/>
    <mergeCell ref="AL52:AQ52"/>
    <mergeCell ref="B51:B53"/>
    <mergeCell ref="C51:G51"/>
    <mergeCell ref="H51:M51"/>
    <mergeCell ref="N51:S51"/>
    <mergeCell ref="T51:Y51"/>
    <mergeCell ref="Z51:AE51"/>
    <mergeCell ref="C52:G52"/>
    <mergeCell ref="C53:G53"/>
    <mergeCell ref="H52:M52"/>
    <mergeCell ref="N53:S53"/>
    <mergeCell ref="B50:G50"/>
    <mergeCell ref="Z53:AE53"/>
    <mergeCell ref="AL53:AQ53"/>
    <mergeCell ref="H31:M32"/>
    <mergeCell ref="N31:S32"/>
    <mergeCell ref="T31:Y32"/>
    <mergeCell ref="Z31:AE32"/>
    <mergeCell ref="AF31:AK32"/>
    <mergeCell ref="AL31:AQ32"/>
    <mergeCell ref="AF52:AK52"/>
    <mergeCell ref="B61:G61"/>
    <mergeCell ref="H61:M61"/>
    <mergeCell ref="N61:S61"/>
    <mergeCell ref="T61:Y61"/>
    <mergeCell ref="B60:G60"/>
    <mergeCell ref="H60:M60"/>
    <mergeCell ref="T53:Y53"/>
    <mergeCell ref="Z61:AE61"/>
    <mergeCell ref="AF53:AK53"/>
    <mergeCell ref="H53:M53"/>
    <mergeCell ref="H58:M59"/>
    <mergeCell ref="N58:S59"/>
    <mergeCell ref="T58:Y59"/>
    <mergeCell ref="Z58:AE59"/>
    <mergeCell ref="AF60:AK60"/>
    <mergeCell ref="Z62:AE62"/>
    <mergeCell ref="N60:S60"/>
    <mergeCell ref="T60:Y60"/>
    <mergeCell ref="Z60:AE60"/>
    <mergeCell ref="N62:S62"/>
    <mergeCell ref="T62:Y62"/>
    <mergeCell ref="AL60:AQ60"/>
    <mergeCell ref="AF63:AK63"/>
    <mergeCell ref="AF61:AK61"/>
    <mergeCell ref="AL61:AQ61"/>
    <mergeCell ref="AL63:AQ63"/>
    <mergeCell ref="AL62:AQ62"/>
    <mergeCell ref="B62:G62"/>
    <mergeCell ref="H62:M62"/>
    <mergeCell ref="T64:Y64"/>
    <mergeCell ref="Z64:AE64"/>
    <mergeCell ref="AF64:AK64"/>
    <mergeCell ref="AF62:AK62"/>
    <mergeCell ref="C63:G63"/>
    <mergeCell ref="H63:M63"/>
    <mergeCell ref="N63:S63"/>
    <mergeCell ref="T63:Y63"/>
    <mergeCell ref="Z63:AE63"/>
    <mergeCell ref="AL64:AQ64"/>
    <mergeCell ref="AL65:AQ65"/>
    <mergeCell ref="B65:B70"/>
    <mergeCell ref="C65:G65"/>
    <mergeCell ref="H65:M65"/>
    <mergeCell ref="N65:S65"/>
    <mergeCell ref="AF65:AK65"/>
    <mergeCell ref="B64:G64"/>
    <mergeCell ref="H64:M64"/>
    <mergeCell ref="N64:S64"/>
    <mergeCell ref="Z65:AE65"/>
    <mergeCell ref="C66:G66"/>
    <mergeCell ref="H66:M66"/>
    <mergeCell ref="N66:S66"/>
    <mergeCell ref="T66:Y66"/>
    <mergeCell ref="N67:S67"/>
    <mergeCell ref="T67:Y67"/>
    <mergeCell ref="Z66:AE66"/>
    <mergeCell ref="AL66:AQ66"/>
    <mergeCell ref="T65:Y65"/>
    <mergeCell ref="AF66:AK66"/>
    <mergeCell ref="AL67:AQ67"/>
    <mergeCell ref="C68:G68"/>
    <mergeCell ref="H68:M68"/>
    <mergeCell ref="N68:S68"/>
    <mergeCell ref="T68:Y68"/>
    <mergeCell ref="Z68:AE68"/>
    <mergeCell ref="AF68:AK68"/>
    <mergeCell ref="AL68:AQ68"/>
    <mergeCell ref="C67:G67"/>
    <mergeCell ref="H67:M67"/>
    <mergeCell ref="Z69:AE69"/>
    <mergeCell ref="AF69:AK69"/>
    <mergeCell ref="AL69:AQ69"/>
    <mergeCell ref="Z67:AE67"/>
    <mergeCell ref="AF67:AK67"/>
    <mergeCell ref="N69:S69"/>
    <mergeCell ref="T69:Y69"/>
    <mergeCell ref="C70:G70"/>
    <mergeCell ref="H70:M70"/>
    <mergeCell ref="N70:S70"/>
    <mergeCell ref="T70:Y70"/>
    <mergeCell ref="Z70:AE70"/>
    <mergeCell ref="AF70:AK70"/>
    <mergeCell ref="AL70:AQ70"/>
    <mergeCell ref="C69:G69"/>
    <mergeCell ref="H69:M69"/>
    <mergeCell ref="AL72:AQ72"/>
    <mergeCell ref="C73:G73"/>
    <mergeCell ref="B71:G71"/>
    <mergeCell ref="H71:M71"/>
    <mergeCell ref="N71:S71"/>
    <mergeCell ref="T71:Y71"/>
    <mergeCell ref="Z71:AE71"/>
    <mergeCell ref="B72:B73"/>
    <mergeCell ref="C72:G72"/>
    <mergeCell ref="H72:M72"/>
    <mergeCell ref="N72:S72"/>
    <mergeCell ref="T72:Y72"/>
    <mergeCell ref="Z72:AE72"/>
    <mergeCell ref="H73:M73"/>
    <mergeCell ref="N73:S73"/>
    <mergeCell ref="T73:Y73"/>
    <mergeCell ref="AL75:AQ75"/>
    <mergeCell ref="AF74:AK74"/>
    <mergeCell ref="Z75:AE75"/>
    <mergeCell ref="AF75:AK75"/>
    <mergeCell ref="AF71:AK71"/>
    <mergeCell ref="AF73:AK73"/>
    <mergeCell ref="AL73:AQ73"/>
    <mergeCell ref="AL71:AQ71"/>
    <mergeCell ref="AF72:AK72"/>
    <mergeCell ref="Z73:AE73"/>
    <mergeCell ref="C76:G76"/>
    <mergeCell ref="B74:G74"/>
    <mergeCell ref="H74:M74"/>
    <mergeCell ref="N74:S74"/>
    <mergeCell ref="T74:Y74"/>
    <mergeCell ref="Z74:AE74"/>
    <mergeCell ref="H76:M76"/>
    <mergeCell ref="N76:S76"/>
    <mergeCell ref="T76:Y76"/>
    <mergeCell ref="Z76:AE76"/>
    <mergeCell ref="AF79:AK79"/>
    <mergeCell ref="AL79:AQ79"/>
    <mergeCell ref="AF76:AK76"/>
    <mergeCell ref="AL76:AQ76"/>
    <mergeCell ref="AL74:AQ74"/>
    <mergeCell ref="B75:B76"/>
    <mergeCell ref="C75:G75"/>
    <mergeCell ref="H75:M75"/>
    <mergeCell ref="N75:S75"/>
    <mergeCell ref="T75:Y75"/>
    <mergeCell ref="H79:M79"/>
    <mergeCell ref="N79:S79"/>
    <mergeCell ref="AL78:AQ78"/>
    <mergeCell ref="C79:G79"/>
    <mergeCell ref="B77:G77"/>
    <mergeCell ref="H77:M77"/>
    <mergeCell ref="N77:S77"/>
    <mergeCell ref="T77:Y77"/>
    <mergeCell ref="Z77:AE77"/>
    <mergeCell ref="AF77:AK77"/>
    <mergeCell ref="AL80:AQ80"/>
    <mergeCell ref="C80:G80"/>
    <mergeCell ref="H80:M80"/>
    <mergeCell ref="N80:S80"/>
    <mergeCell ref="T80:Y80"/>
    <mergeCell ref="AL77:AQ77"/>
    <mergeCell ref="C78:G78"/>
    <mergeCell ref="H78:M78"/>
    <mergeCell ref="N78:S78"/>
    <mergeCell ref="T78:Y78"/>
    <mergeCell ref="Z80:AE80"/>
    <mergeCell ref="AF80:AK80"/>
    <mergeCell ref="T79:Y79"/>
    <mergeCell ref="Z79:AE79"/>
    <mergeCell ref="B4:G4"/>
    <mergeCell ref="B30:G30"/>
    <mergeCell ref="B57:G57"/>
    <mergeCell ref="B78:B80"/>
    <mergeCell ref="Z78:AE78"/>
    <mergeCell ref="AF78:AK78"/>
  </mergeCells>
  <hyperlinks>
    <hyperlink ref="B2" location="表紙!A1" display="⇒表紙に戻る"/>
  </hyperlinks>
  <printOptions/>
  <pageMargins left="0.75" right="0.75" top="1" bottom="1"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1"/>
  <dimension ref="B2:AP78"/>
  <sheetViews>
    <sheetView zoomScale="85" zoomScaleNormal="85" zoomScalePageLayoutView="0" workbookViewId="0" topLeftCell="A1">
      <selection activeCell="N12" sqref="N12"/>
    </sheetView>
  </sheetViews>
  <sheetFormatPr defaultColWidth="9.00390625" defaultRowHeight="12.75"/>
  <cols>
    <col min="1" max="1" width="2.75390625" style="0" customWidth="1"/>
    <col min="2" max="3" width="0.875" style="0" customWidth="1"/>
    <col min="4" max="7" width="7.25390625" style="0" customWidth="1"/>
    <col min="8" max="25" width="5.25390625" style="0" customWidth="1"/>
    <col min="26" max="27" width="4.75390625" style="0" customWidth="1"/>
    <col min="28" max="28" width="3.375" style="0" customWidth="1"/>
    <col min="29" max="53" width="4.75390625" style="0" customWidth="1"/>
  </cols>
  <sheetData>
    <row r="2" ht="34.5" customHeight="1" thickBot="1">
      <c r="B2" s="113" t="s">
        <v>170</v>
      </c>
    </row>
    <row r="3" spans="2:42" ht="25.5" customHeight="1" thickBot="1">
      <c r="B3" s="802"/>
      <c r="C3" s="803"/>
      <c r="D3" s="803"/>
      <c r="E3" s="803"/>
      <c r="F3" s="803"/>
      <c r="G3" s="803"/>
      <c r="H3" s="828" t="s">
        <v>100</v>
      </c>
      <c r="I3" s="828"/>
      <c r="J3" s="828"/>
      <c r="K3" s="828"/>
      <c r="L3" s="828"/>
      <c r="M3" s="828"/>
      <c r="N3" s="829" t="s">
        <v>101</v>
      </c>
      <c r="O3" s="829"/>
      <c r="P3" s="829"/>
      <c r="Q3" s="829"/>
      <c r="R3" s="829"/>
      <c r="S3" s="829"/>
      <c r="T3" s="800" t="s">
        <v>102</v>
      </c>
      <c r="U3" s="800"/>
      <c r="V3" s="800"/>
      <c r="W3" s="800"/>
      <c r="X3" s="800"/>
      <c r="Y3" s="801"/>
      <c r="AA3" s="232" t="s">
        <v>345</v>
      </c>
      <c r="AB3" s="233"/>
      <c r="AC3" s="233"/>
      <c r="AD3" s="233"/>
      <c r="AE3" s="233"/>
      <c r="AF3" s="233"/>
      <c r="AG3" s="233"/>
      <c r="AH3" s="233"/>
      <c r="AI3" s="233"/>
      <c r="AJ3" s="233"/>
      <c r="AK3" s="233"/>
      <c r="AL3" s="233"/>
      <c r="AM3" s="233"/>
      <c r="AN3" s="233"/>
      <c r="AO3" s="233"/>
      <c r="AP3" s="234"/>
    </row>
    <row r="4" spans="2:42" ht="14.25" thickTop="1">
      <c r="B4" s="810" t="s">
        <v>211</v>
      </c>
      <c r="C4" s="811"/>
      <c r="D4" s="811"/>
      <c r="E4" s="811"/>
      <c r="F4" s="811"/>
      <c r="G4" s="811"/>
      <c r="H4" s="128"/>
      <c r="I4" s="129"/>
      <c r="J4" s="129"/>
      <c r="K4" s="129"/>
      <c r="L4" s="129"/>
      <c r="M4" s="130"/>
      <c r="N4" s="129"/>
      <c r="O4" s="129"/>
      <c r="P4" s="129"/>
      <c r="Q4" s="129"/>
      <c r="R4" s="129"/>
      <c r="S4" s="130"/>
      <c r="T4" s="129"/>
      <c r="U4" s="129"/>
      <c r="V4" s="129"/>
      <c r="W4" s="129"/>
      <c r="X4" s="129"/>
      <c r="Y4" s="131"/>
      <c r="AA4" s="238"/>
      <c r="AB4" s="239" t="s">
        <v>211</v>
      </c>
      <c r="AC4" s="239"/>
      <c r="AD4" s="239"/>
      <c r="AE4" s="239"/>
      <c r="AF4" s="239"/>
      <c r="AG4" s="239"/>
      <c r="AH4" s="239"/>
      <c r="AI4" s="239"/>
      <c r="AJ4" s="239"/>
      <c r="AK4" s="239"/>
      <c r="AL4" s="239"/>
      <c r="AM4" s="239"/>
      <c r="AN4" s="239"/>
      <c r="AO4" s="239"/>
      <c r="AP4" s="240"/>
    </row>
    <row r="5" spans="2:42" ht="14.25">
      <c r="B5" s="173"/>
      <c r="C5" s="174" t="s">
        <v>321</v>
      </c>
      <c r="D5" s="174"/>
      <c r="E5" s="174"/>
      <c r="F5" s="174"/>
      <c r="G5" s="175"/>
      <c r="H5" s="805">
        <f>H17+H28+H39+H50+H61+H72</f>
        <v>3358.7008</v>
      </c>
      <c r="I5" s="806"/>
      <c r="J5" s="806"/>
      <c r="K5" s="806"/>
      <c r="L5" s="806"/>
      <c r="M5" s="806"/>
      <c r="N5" s="805">
        <f>N17+N28+N39+N50+N61+N72</f>
        <v>2906.568</v>
      </c>
      <c r="O5" s="806"/>
      <c r="P5" s="806"/>
      <c r="Q5" s="806"/>
      <c r="R5" s="806"/>
      <c r="S5" s="806"/>
      <c r="T5" s="807">
        <f>T17+T28+T39+T50+T61+T72</f>
        <v>0</v>
      </c>
      <c r="U5" s="807"/>
      <c r="V5" s="807"/>
      <c r="W5" s="807"/>
      <c r="X5" s="807"/>
      <c r="Y5" s="808"/>
      <c r="AA5" s="238"/>
      <c r="AB5" s="232"/>
      <c r="AC5" s="233"/>
      <c r="AD5" s="233"/>
      <c r="AE5" s="233"/>
      <c r="AF5" s="233"/>
      <c r="AG5" s="233"/>
      <c r="AH5" s="233"/>
      <c r="AI5" s="233"/>
      <c r="AJ5" s="233"/>
      <c r="AK5" s="233"/>
      <c r="AL5" s="233"/>
      <c r="AM5" s="234"/>
      <c r="AN5" s="239"/>
      <c r="AO5" s="239"/>
      <c r="AP5" s="240"/>
    </row>
    <row r="6" spans="2:42" ht="14.25">
      <c r="B6" s="173"/>
      <c r="C6" s="176" t="s">
        <v>213</v>
      </c>
      <c r="D6" s="176"/>
      <c r="E6" s="176"/>
      <c r="F6" s="176"/>
      <c r="G6" s="177"/>
      <c r="H6" s="809">
        <f>H18+H29+H40+H51+H62+H73</f>
        <v>588.234</v>
      </c>
      <c r="I6" s="807"/>
      <c r="J6" s="807"/>
      <c r="K6" s="807"/>
      <c r="L6" s="807"/>
      <c r="M6" s="807"/>
      <c r="N6" s="809">
        <f>N18+N29+N40+N51+N62+N73</f>
        <v>1603.226</v>
      </c>
      <c r="O6" s="807"/>
      <c r="P6" s="807"/>
      <c r="Q6" s="807"/>
      <c r="R6" s="807"/>
      <c r="S6" s="807"/>
      <c r="T6" s="807">
        <f>T18+T29+T40+T51+T62+T73</f>
        <v>0</v>
      </c>
      <c r="U6" s="807"/>
      <c r="V6" s="807"/>
      <c r="W6" s="807"/>
      <c r="X6" s="807"/>
      <c r="Y6" s="808"/>
      <c r="AA6" s="238"/>
      <c r="AB6" s="235"/>
      <c r="AC6" s="236"/>
      <c r="AD6" s="236"/>
      <c r="AE6" s="236"/>
      <c r="AF6" s="236"/>
      <c r="AG6" s="236"/>
      <c r="AH6" s="236"/>
      <c r="AI6" s="236"/>
      <c r="AJ6" s="236"/>
      <c r="AK6" s="236"/>
      <c r="AL6" s="236"/>
      <c r="AM6" s="237"/>
      <c r="AN6" s="239"/>
      <c r="AO6" s="239"/>
      <c r="AP6" s="240"/>
    </row>
    <row r="7" spans="2:42" ht="16.5">
      <c r="B7" s="178"/>
      <c r="C7" s="176" t="s">
        <v>319</v>
      </c>
      <c r="D7" s="176"/>
      <c r="E7" s="176"/>
      <c r="F7" s="176"/>
      <c r="G7" s="177"/>
      <c r="H7" s="809">
        <f>H19+H30+H41+H52+H63+H74</f>
        <v>18.598575</v>
      </c>
      <c r="I7" s="807"/>
      <c r="J7" s="807"/>
      <c r="K7" s="807"/>
      <c r="L7" s="807"/>
      <c r="M7" s="807"/>
      <c r="N7" s="809">
        <f>N19+N30+N41+N52+N63+N74</f>
        <v>0.5767</v>
      </c>
      <c r="O7" s="807"/>
      <c r="P7" s="807"/>
      <c r="Q7" s="807"/>
      <c r="R7" s="807"/>
      <c r="S7" s="807"/>
      <c r="T7" s="807">
        <f>T19+T30+T41+T52+T63+T74</f>
        <v>0</v>
      </c>
      <c r="U7" s="807"/>
      <c r="V7" s="807"/>
      <c r="W7" s="807"/>
      <c r="X7" s="807"/>
      <c r="Y7" s="808"/>
      <c r="AA7" s="238"/>
      <c r="AB7" s="239"/>
      <c r="AC7" s="239"/>
      <c r="AD7" s="239"/>
      <c r="AE7" s="239"/>
      <c r="AF7" s="239"/>
      <c r="AG7" s="239"/>
      <c r="AH7" s="239"/>
      <c r="AI7" s="239"/>
      <c r="AJ7" s="239"/>
      <c r="AK7" s="239"/>
      <c r="AL7" s="239"/>
      <c r="AM7" s="239"/>
      <c r="AN7" s="239"/>
      <c r="AO7" s="239"/>
      <c r="AP7" s="240"/>
    </row>
    <row r="8" spans="2:42" ht="13.5">
      <c r="B8" s="812" t="s">
        <v>214</v>
      </c>
      <c r="C8" s="813"/>
      <c r="D8" s="813"/>
      <c r="E8" s="813"/>
      <c r="F8" s="813"/>
      <c r="G8" s="814"/>
      <c r="H8" s="179"/>
      <c r="I8" s="180"/>
      <c r="J8" s="180"/>
      <c r="K8" s="180"/>
      <c r="L8" s="180"/>
      <c r="M8" s="181"/>
      <c r="N8" s="180"/>
      <c r="O8" s="180"/>
      <c r="P8" s="180"/>
      <c r="Q8" s="180"/>
      <c r="R8" s="180"/>
      <c r="S8" s="181"/>
      <c r="T8" s="182"/>
      <c r="U8" s="180"/>
      <c r="V8" s="180"/>
      <c r="W8" s="180"/>
      <c r="X8" s="180"/>
      <c r="Y8" s="183"/>
      <c r="AA8" s="238"/>
      <c r="AB8" s="239" t="s">
        <v>214</v>
      </c>
      <c r="AC8" s="239"/>
      <c r="AD8" s="239"/>
      <c r="AE8" s="239"/>
      <c r="AF8" s="239"/>
      <c r="AG8" s="239"/>
      <c r="AH8" s="239"/>
      <c r="AI8" s="239"/>
      <c r="AJ8" s="239"/>
      <c r="AK8" s="239"/>
      <c r="AL8" s="239"/>
      <c r="AM8" s="239"/>
      <c r="AN8" s="239"/>
      <c r="AO8" s="239"/>
      <c r="AP8" s="240"/>
    </row>
    <row r="9" spans="2:42" ht="14.25">
      <c r="B9" s="173"/>
      <c r="C9" s="174" t="s">
        <v>215</v>
      </c>
      <c r="D9" s="174"/>
      <c r="E9" s="174"/>
      <c r="F9" s="174"/>
      <c r="G9" s="175"/>
      <c r="H9" s="805">
        <f>H21+H32+H43+H54+H65+H76</f>
        <v>0</v>
      </c>
      <c r="I9" s="806"/>
      <c r="J9" s="806"/>
      <c r="K9" s="806"/>
      <c r="L9" s="806"/>
      <c r="M9" s="806"/>
      <c r="N9" s="805">
        <f>N21+N32+N43+N54+N65+N76</f>
        <v>0</v>
      </c>
      <c r="O9" s="806"/>
      <c r="P9" s="806"/>
      <c r="Q9" s="806"/>
      <c r="R9" s="806"/>
      <c r="S9" s="806"/>
      <c r="T9" s="806">
        <f>T21+T32+T43+T54+T65+T76</f>
        <v>0</v>
      </c>
      <c r="U9" s="806"/>
      <c r="V9" s="806"/>
      <c r="W9" s="806"/>
      <c r="X9" s="806"/>
      <c r="Y9" s="820"/>
      <c r="AA9" s="238"/>
      <c r="AB9" s="232"/>
      <c r="AC9" s="233"/>
      <c r="AD9" s="233"/>
      <c r="AE9" s="233"/>
      <c r="AF9" s="233"/>
      <c r="AG9" s="233"/>
      <c r="AH9" s="233"/>
      <c r="AI9" s="233"/>
      <c r="AJ9" s="233"/>
      <c r="AK9" s="233"/>
      <c r="AL9" s="233"/>
      <c r="AM9" s="233"/>
      <c r="AN9" s="234"/>
      <c r="AO9" s="239"/>
      <c r="AP9" s="240"/>
    </row>
    <row r="10" spans="2:42" ht="14.25">
      <c r="B10" s="173"/>
      <c r="C10" s="176" t="s">
        <v>218</v>
      </c>
      <c r="D10" s="176"/>
      <c r="E10" s="176"/>
      <c r="F10" s="176"/>
      <c r="G10" s="177"/>
      <c r="H10" s="809">
        <f>H22+H33+H44+H55+H66+H77</f>
        <v>0</v>
      </c>
      <c r="I10" s="807"/>
      <c r="J10" s="807"/>
      <c r="K10" s="807"/>
      <c r="L10" s="807"/>
      <c r="M10" s="807"/>
      <c r="N10" s="809">
        <f>N22+N33+N44+N55+N66+N77</f>
        <v>0</v>
      </c>
      <c r="O10" s="807"/>
      <c r="P10" s="807"/>
      <c r="Q10" s="807"/>
      <c r="R10" s="807"/>
      <c r="S10" s="807"/>
      <c r="T10" s="807">
        <f>T22+T33+T44+T55+T66+T77</f>
        <v>0</v>
      </c>
      <c r="U10" s="807"/>
      <c r="V10" s="807"/>
      <c r="W10" s="807"/>
      <c r="X10" s="807"/>
      <c r="Y10" s="808"/>
      <c r="AA10" s="238"/>
      <c r="AB10" s="238"/>
      <c r="AC10" s="239"/>
      <c r="AD10" s="239"/>
      <c r="AE10" s="239"/>
      <c r="AF10" s="239"/>
      <c r="AG10" s="239"/>
      <c r="AH10" s="239"/>
      <c r="AI10" s="239"/>
      <c r="AJ10" s="239"/>
      <c r="AK10" s="239"/>
      <c r="AL10" s="239"/>
      <c r="AM10" s="239"/>
      <c r="AN10" s="240"/>
      <c r="AO10" s="239"/>
      <c r="AP10" s="240"/>
    </row>
    <row r="11" spans="2:42" ht="15" thickBot="1">
      <c r="B11" s="184"/>
      <c r="C11" s="185" t="s">
        <v>219</v>
      </c>
      <c r="D11" s="185"/>
      <c r="E11" s="185"/>
      <c r="F11" s="185"/>
      <c r="G11" s="186"/>
      <c r="H11" s="818">
        <f>H23+H34+H45+H56+H67+H78</f>
        <v>0</v>
      </c>
      <c r="I11" s="819"/>
      <c r="J11" s="819"/>
      <c r="K11" s="819"/>
      <c r="L11" s="819"/>
      <c r="M11" s="819"/>
      <c r="N11" s="818">
        <f>N23+N34+N45+N56+N67+N78</f>
        <v>96308.90000000001</v>
      </c>
      <c r="O11" s="819"/>
      <c r="P11" s="819"/>
      <c r="Q11" s="819"/>
      <c r="R11" s="819"/>
      <c r="S11" s="819"/>
      <c r="T11" s="819">
        <f>T23+T34+T45+T56+T67+T78</f>
        <v>0</v>
      </c>
      <c r="U11" s="819"/>
      <c r="V11" s="819"/>
      <c r="W11" s="819"/>
      <c r="X11" s="819"/>
      <c r="Y11" s="837"/>
      <c r="AA11" s="238"/>
      <c r="AB11" s="235"/>
      <c r="AC11" s="236"/>
      <c r="AD11" s="236"/>
      <c r="AE11" s="236"/>
      <c r="AF11" s="236"/>
      <c r="AG11" s="236"/>
      <c r="AH11" s="236"/>
      <c r="AI11" s="236"/>
      <c r="AJ11" s="236"/>
      <c r="AK11" s="236"/>
      <c r="AL11" s="236"/>
      <c r="AM11" s="236"/>
      <c r="AN11" s="237"/>
      <c r="AO11" s="239"/>
      <c r="AP11" s="240"/>
    </row>
    <row r="12" spans="27:42" ht="3.75" customHeight="1" thickBot="1">
      <c r="AA12" s="238"/>
      <c r="AB12" s="239"/>
      <c r="AC12" s="239"/>
      <c r="AD12" s="239"/>
      <c r="AE12" s="239"/>
      <c r="AF12" s="239"/>
      <c r="AG12" s="239"/>
      <c r="AH12" s="239"/>
      <c r="AI12" s="239"/>
      <c r="AJ12" s="239"/>
      <c r="AK12" s="239"/>
      <c r="AL12" s="239"/>
      <c r="AM12" s="239"/>
      <c r="AN12" s="239"/>
      <c r="AO12" s="239"/>
      <c r="AP12" s="240"/>
    </row>
    <row r="13" spans="2:42" ht="14.25">
      <c r="B13" s="830" t="s">
        <v>3</v>
      </c>
      <c r="C13" s="831"/>
      <c r="D13" s="831"/>
      <c r="E13" s="831"/>
      <c r="F13" s="831"/>
      <c r="G13" s="831"/>
      <c r="H13" s="804"/>
      <c r="I13" s="804"/>
      <c r="J13" s="804"/>
      <c r="K13" s="804"/>
      <c r="L13" s="804"/>
      <c r="M13" s="804"/>
      <c r="N13" s="804"/>
      <c r="O13" s="804"/>
      <c r="P13" s="804"/>
      <c r="Q13" s="804"/>
      <c r="R13" s="804"/>
      <c r="S13" s="804"/>
      <c r="T13" s="804"/>
      <c r="U13" s="804"/>
      <c r="V13" s="804"/>
      <c r="W13" s="804"/>
      <c r="X13" s="804"/>
      <c r="Y13" s="821"/>
      <c r="AA13" s="238"/>
      <c r="AB13" s="239"/>
      <c r="AC13" s="239"/>
      <c r="AD13" s="239"/>
      <c r="AE13" s="239"/>
      <c r="AF13" s="239"/>
      <c r="AG13" s="239"/>
      <c r="AH13" s="239"/>
      <c r="AI13" s="239"/>
      <c r="AJ13" s="239"/>
      <c r="AK13" s="239"/>
      <c r="AL13" s="239"/>
      <c r="AM13" s="239"/>
      <c r="AN13" s="239"/>
      <c r="AO13" s="239"/>
      <c r="AP13" s="240"/>
    </row>
    <row r="14" spans="2:42" ht="14.25">
      <c r="B14" s="187"/>
      <c r="C14" s="822" t="s">
        <v>14</v>
      </c>
      <c r="D14" s="822"/>
      <c r="E14" s="822"/>
      <c r="F14" s="822"/>
      <c r="G14" s="823"/>
      <c r="H14" s="824" t="s">
        <v>233</v>
      </c>
      <c r="I14" s="825"/>
      <c r="J14" s="825"/>
      <c r="K14" s="825"/>
      <c r="L14" s="825"/>
      <c r="M14" s="825"/>
      <c r="N14" s="825" t="s">
        <v>557</v>
      </c>
      <c r="O14" s="825"/>
      <c r="P14" s="825"/>
      <c r="Q14" s="825"/>
      <c r="R14" s="825"/>
      <c r="S14" s="825"/>
      <c r="T14" s="825"/>
      <c r="U14" s="825"/>
      <c r="V14" s="825"/>
      <c r="W14" s="825"/>
      <c r="X14" s="825"/>
      <c r="Y14" s="826"/>
      <c r="AA14" s="238"/>
      <c r="AB14" s="239"/>
      <c r="AC14" s="239"/>
      <c r="AD14" s="239"/>
      <c r="AE14" s="239"/>
      <c r="AF14" s="239"/>
      <c r="AG14" s="239"/>
      <c r="AH14" s="239"/>
      <c r="AI14" s="239"/>
      <c r="AJ14" s="239"/>
      <c r="AK14" s="239"/>
      <c r="AL14" s="239"/>
      <c r="AM14" s="239"/>
      <c r="AN14" s="239"/>
      <c r="AO14" s="239"/>
      <c r="AP14" s="240"/>
    </row>
    <row r="15" spans="2:42" ht="14.25">
      <c r="B15" s="187"/>
      <c r="C15" s="815" t="s">
        <v>77</v>
      </c>
      <c r="D15" s="816"/>
      <c r="E15" s="816"/>
      <c r="F15" s="816"/>
      <c r="G15" s="817"/>
      <c r="H15" s="834">
        <v>15.8</v>
      </c>
      <c r="I15" s="834"/>
      <c r="J15" s="834"/>
      <c r="K15" s="834"/>
      <c r="L15" s="834"/>
      <c r="M15" s="836"/>
      <c r="N15" s="833">
        <v>15.8</v>
      </c>
      <c r="O15" s="834"/>
      <c r="P15" s="834"/>
      <c r="Q15" s="834"/>
      <c r="R15" s="834"/>
      <c r="S15" s="836"/>
      <c r="T15" s="833"/>
      <c r="U15" s="834"/>
      <c r="V15" s="834"/>
      <c r="W15" s="834"/>
      <c r="X15" s="834"/>
      <c r="Y15" s="835"/>
      <c r="AA15" s="235"/>
      <c r="AB15" s="236"/>
      <c r="AC15" s="236"/>
      <c r="AD15" s="236"/>
      <c r="AE15" s="236"/>
      <c r="AF15" s="236"/>
      <c r="AG15" s="236"/>
      <c r="AH15" s="236"/>
      <c r="AI15" s="236"/>
      <c r="AJ15" s="236"/>
      <c r="AK15" s="236"/>
      <c r="AL15" s="236"/>
      <c r="AM15" s="236"/>
      <c r="AN15" s="236"/>
      <c r="AO15" s="236"/>
      <c r="AP15" s="237"/>
    </row>
    <row r="16" spans="2:25" ht="13.5">
      <c r="B16" s="187"/>
      <c r="C16" s="840" t="s">
        <v>211</v>
      </c>
      <c r="D16" s="841"/>
      <c r="E16" s="841"/>
      <c r="F16" s="841"/>
      <c r="G16" s="842"/>
      <c r="H16" s="188"/>
      <c r="I16" s="188"/>
      <c r="J16" s="188"/>
      <c r="K16" s="188"/>
      <c r="L16" s="188"/>
      <c r="M16" s="189"/>
      <c r="N16" s="190"/>
      <c r="O16" s="188"/>
      <c r="P16" s="188"/>
      <c r="Q16" s="188"/>
      <c r="R16" s="188"/>
      <c r="S16" s="189"/>
      <c r="T16" s="190"/>
      <c r="U16" s="188"/>
      <c r="V16" s="188"/>
      <c r="W16" s="188"/>
      <c r="X16" s="188"/>
      <c r="Y16" s="191"/>
    </row>
    <row r="17" spans="2:25" ht="13.5">
      <c r="B17" s="187"/>
      <c r="C17" s="192"/>
      <c r="D17" s="815" t="s">
        <v>212</v>
      </c>
      <c r="E17" s="816"/>
      <c r="F17" s="816"/>
      <c r="G17" s="817"/>
      <c r="H17" s="481">
        <v>3358.7008</v>
      </c>
      <c r="I17" s="410"/>
      <c r="J17" s="410"/>
      <c r="K17" s="410"/>
      <c r="L17" s="410"/>
      <c r="M17" s="410"/>
      <c r="N17" s="410">
        <v>2906.568</v>
      </c>
      <c r="O17" s="410"/>
      <c r="P17" s="410"/>
      <c r="Q17" s="410"/>
      <c r="R17" s="410"/>
      <c r="S17" s="410"/>
      <c r="T17" s="410"/>
      <c r="U17" s="410"/>
      <c r="V17" s="410"/>
      <c r="W17" s="410"/>
      <c r="X17" s="410"/>
      <c r="Y17" s="411"/>
    </row>
    <row r="18" spans="2:25" ht="13.5">
      <c r="B18" s="187"/>
      <c r="C18" s="192"/>
      <c r="D18" s="815" t="s">
        <v>213</v>
      </c>
      <c r="E18" s="816"/>
      <c r="F18" s="816"/>
      <c r="G18" s="817"/>
      <c r="H18" s="481">
        <v>588.234</v>
      </c>
      <c r="I18" s="410"/>
      <c r="J18" s="410"/>
      <c r="K18" s="410"/>
      <c r="L18" s="410"/>
      <c r="M18" s="410"/>
      <c r="N18" s="410">
        <v>1603.226</v>
      </c>
      <c r="O18" s="410"/>
      <c r="P18" s="410"/>
      <c r="Q18" s="410"/>
      <c r="R18" s="410"/>
      <c r="S18" s="410"/>
      <c r="T18" s="410"/>
      <c r="U18" s="410"/>
      <c r="V18" s="410"/>
      <c r="W18" s="410"/>
      <c r="X18" s="410"/>
      <c r="Y18" s="411"/>
    </row>
    <row r="19" spans="2:25" ht="16.5">
      <c r="B19" s="187"/>
      <c r="C19" s="193"/>
      <c r="D19" s="815" t="s">
        <v>319</v>
      </c>
      <c r="E19" s="816"/>
      <c r="F19" s="816"/>
      <c r="G19" s="817"/>
      <c r="H19" s="481">
        <v>18.598575</v>
      </c>
      <c r="I19" s="410"/>
      <c r="J19" s="410"/>
      <c r="K19" s="410"/>
      <c r="L19" s="410"/>
      <c r="M19" s="410"/>
      <c r="N19" s="410">
        <v>0.5767</v>
      </c>
      <c r="O19" s="410"/>
      <c r="P19" s="410"/>
      <c r="Q19" s="410"/>
      <c r="R19" s="410"/>
      <c r="S19" s="410"/>
      <c r="T19" s="410"/>
      <c r="U19" s="410"/>
      <c r="V19" s="410"/>
      <c r="W19" s="410"/>
      <c r="X19" s="410"/>
      <c r="Y19" s="411"/>
    </row>
    <row r="20" spans="2:25" ht="13.5">
      <c r="B20" s="194"/>
      <c r="C20" s="840" t="s">
        <v>214</v>
      </c>
      <c r="D20" s="841"/>
      <c r="E20" s="841"/>
      <c r="F20" s="841"/>
      <c r="G20" s="842"/>
      <c r="H20" s="188"/>
      <c r="I20" s="188"/>
      <c r="J20" s="188"/>
      <c r="K20" s="188"/>
      <c r="L20" s="188"/>
      <c r="M20" s="189"/>
      <c r="N20" s="190"/>
      <c r="O20" s="188"/>
      <c r="P20" s="188"/>
      <c r="Q20" s="188"/>
      <c r="R20" s="188"/>
      <c r="S20" s="189"/>
      <c r="T20" s="190"/>
      <c r="U20" s="188"/>
      <c r="V20" s="188"/>
      <c r="W20" s="188"/>
      <c r="X20" s="188"/>
      <c r="Y20" s="191"/>
    </row>
    <row r="21" spans="2:25" ht="13.5">
      <c r="B21" s="194"/>
      <c r="C21" s="192"/>
      <c r="D21" s="815" t="s">
        <v>215</v>
      </c>
      <c r="E21" s="816"/>
      <c r="F21" s="816"/>
      <c r="G21" s="817"/>
      <c r="H21" s="481"/>
      <c r="I21" s="410"/>
      <c r="J21" s="410"/>
      <c r="K21" s="410"/>
      <c r="L21" s="410"/>
      <c r="M21" s="410"/>
      <c r="N21" s="410"/>
      <c r="O21" s="410"/>
      <c r="P21" s="410"/>
      <c r="Q21" s="410"/>
      <c r="R21" s="410"/>
      <c r="S21" s="410"/>
      <c r="T21" s="410"/>
      <c r="U21" s="410"/>
      <c r="V21" s="410"/>
      <c r="W21" s="410"/>
      <c r="X21" s="410"/>
      <c r="Y21" s="411"/>
    </row>
    <row r="22" spans="2:25" ht="13.5">
      <c r="B22" s="194"/>
      <c r="C22" s="192"/>
      <c r="D22" s="815" t="s">
        <v>216</v>
      </c>
      <c r="E22" s="816"/>
      <c r="F22" s="816"/>
      <c r="G22" s="817"/>
      <c r="H22" s="481"/>
      <c r="I22" s="410"/>
      <c r="J22" s="410"/>
      <c r="K22" s="410"/>
      <c r="L22" s="410"/>
      <c r="M22" s="410"/>
      <c r="N22" s="410"/>
      <c r="O22" s="410"/>
      <c r="P22" s="410"/>
      <c r="Q22" s="410"/>
      <c r="R22" s="410"/>
      <c r="S22" s="410"/>
      <c r="T22" s="410"/>
      <c r="U22" s="410"/>
      <c r="V22" s="410"/>
      <c r="W22" s="410"/>
      <c r="X22" s="410"/>
      <c r="Y22" s="411"/>
    </row>
    <row r="23" spans="2:25" ht="15" thickBot="1">
      <c r="B23" s="195"/>
      <c r="C23" s="196"/>
      <c r="D23" s="846" t="s">
        <v>217</v>
      </c>
      <c r="E23" s="847"/>
      <c r="F23" s="847"/>
      <c r="G23" s="848"/>
      <c r="H23" s="844"/>
      <c r="I23" s="845"/>
      <c r="J23" s="845"/>
      <c r="K23" s="845"/>
      <c r="L23" s="845"/>
      <c r="M23" s="845"/>
      <c r="N23" s="845">
        <v>96308.90000000001</v>
      </c>
      <c r="O23" s="845"/>
      <c r="P23" s="845"/>
      <c r="Q23" s="845"/>
      <c r="R23" s="845"/>
      <c r="S23" s="845"/>
      <c r="T23" s="845"/>
      <c r="U23" s="845"/>
      <c r="V23" s="845"/>
      <c r="W23" s="845"/>
      <c r="X23" s="845"/>
      <c r="Y23" s="849"/>
    </row>
    <row r="24" spans="2:25" ht="14.25">
      <c r="B24" s="838" t="s">
        <v>4</v>
      </c>
      <c r="C24" s="839"/>
      <c r="D24" s="839"/>
      <c r="E24" s="839"/>
      <c r="F24" s="839"/>
      <c r="G24" s="839"/>
      <c r="H24" s="832"/>
      <c r="I24" s="832"/>
      <c r="J24" s="832"/>
      <c r="K24" s="832"/>
      <c r="L24" s="832"/>
      <c r="M24" s="832"/>
      <c r="N24" s="832"/>
      <c r="O24" s="832"/>
      <c r="P24" s="832"/>
      <c r="Q24" s="832"/>
      <c r="R24" s="832"/>
      <c r="S24" s="832"/>
      <c r="T24" s="832"/>
      <c r="U24" s="832"/>
      <c r="V24" s="832"/>
      <c r="W24" s="832"/>
      <c r="X24" s="832"/>
      <c r="Y24" s="843"/>
    </row>
    <row r="25" spans="2:25" ht="13.5">
      <c r="B25" s="827"/>
      <c r="C25" s="822" t="s">
        <v>14</v>
      </c>
      <c r="D25" s="822"/>
      <c r="E25" s="822"/>
      <c r="F25" s="822"/>
      <c r="G25" s="823"/>
      <c r="H25" s="824"/>
      <c r="I25" s="825"/>
      <c r="J25" s="825"/>
      <c r="K25" s="825"/>
      <c r="L25" s="825"/>
      <c r="M25" s="825"/>
      <c r="N25" s="825"/>
      <c r="O25" s="825"/>
      <c r="P25" s="825"/>
      <c r="Q25" s="825"/>
      <c r="R25" s="825"/>
      <c r="S25" s="825"/>
      <c r="T25" s="825"/>
      <c r="U25" s="825"/>
      <c r="V25" s="825"/>
      <c r="W25" s="825"/>
      <c r="X25" s="825"/>
      <c r="Y25" s="826"/>
    </row>
    <row r="26" spans="2:25" ht="13.5">
      <c r="B26" s="827"/>
      <c r="C26" s="815" t="s">
        <v>77</v>
      </c>
      <c r="D26" s="816"/>
      <c r="E26" s="816"/>
      <c r="F26" s="816"/>
      <c r="G26" s="817"/>
      <c r="H26" s="834"/>
      <c r="I26" s="834"/>
      <c r="J26" s="834"/>
      <c r="K26" s="834"/>
      <c r="L26" s="834"/>
      <c r="M26" s="836"/>
      <c r="N26" s="833"/>
      <c r="O26" s="834"/>
      <c r="P26" s="834"/>
      <c r="Q26" s="834"/>
      <c r="R26" s="834"/>
      <c r="S26" s="836"/>
      <c r="T26" s="833"/>
      <c r="U26" s="834"/>
      <c r="V26" s="834"/>
      <c r="W26" s="834"/>
      <c r="X26" s="834"/>
      <c r="Y26" s="835"/>
    </row>
    <row r="27" spans="2:25" ht="13.5">
      <c r="B27" s="187"/>
      <c r="C27" s="840" t="s">
        <v>211</v>
      </c>
      <c r="D27" s="841"/>
      <c r="E27" s="841"/>
      <c r="F27" s="841"/>
      <c r="G27" s="842"/>
      <c r="H27" s="188"/>
      <c r="I27" s="188"/>
      <c r="J27" s="188"/>
      <c r="K27" s="188"/>
      <c r="L27" s="188"/>
      <c r="M27" s="189"/>
      <c r="N27" s="190"/>
      <c r="O27" s="188"/>
      <c r="P27" s="188"/>
      <c r="Q27" s="188"/>
      <c r="R27" s="188"/>
      <c r="S27" s="189"/>
      <c r="T27" s="190"/>
      <c r="U27" s="188"/>
      <c r="V27" s="188"/>
      <c r="W27" s="188"/>
      <c r="X27" s="188"/>
      <c r="Y27" s="191"/>
    </row>
    <row r="28" spans="2:25" ht="13.5">
      <c r="B28" s="187"/>
      <c r="C28" s="192"/>
      <c r="D28" s="815" t="s">
        <v>212</v>
      </c>
      <c r="E28" s="816"/>
      <c r="F28" s="816"/>
      <c r="G28" s="817"/>
      <c r="H28" s="481"/>
      <c r="I28" s="410"/>
      <c r="J28" s="410"/>
      <c r="K28" s="410"/>
      <c r="L28" s="410"/>
      <c r="M28" s="410"/>
      <c r="N28" s="410"/>
      <c r="O28" s="410"/>
      <c r="P28" s="410"/>
      <c r="Q28" s="410"/>
      <c r="R28" s="410"/>
      <c r="S28" s="410"/>
      <c r="T28" s="410"/>
      <c r="U28" s="410"/>
      <c r="V28" s="410"/>
      <c r="W28" s="410"/>
      <c r="X28" s="410"/>
      <c r="Y28" s="411"/>
    </row>
    <row r="29" spans="2:25" ht="13.5">
      <c r="B29" s="187"/>
      <c r="C29" s="192"/>
      <c r="D29" s="815" t="s">
        <v>213</v>
      </c>
      <c r="E29" s="816"/>
      <c r="F29" s="816"/>
      <c r="G29" s="817"/>
      <c r="H29" s="481"/>
      <c r="I29" s="410"/>
      <c r="J29" s="410"/>
      <c r="K29" s="410"/>
      <c r="L29" s="410"/>
      <c r="M29" s="410"/>
      <c r="N29" s="410"/>
      <c r="O29" s="410"/>
      <c r="P29" s="410"/>
      <c r="Q29" s="410"/>
      <c r="R29" s="410"/>
      <c r="S29" s="410"/>
      <c r="T29" s="410"/>
      <c r="U29" s="410"/>
      <c r="V29" s="410"/>
      <c r="W29" s="410"/>
      <c r="X29" s="410"/>
      <c r="Y29" s="411"/>
    </row>
    <row r="30" spans="2:25" ht="16.5">
      <c r="B30" s="187"/>
      <c r="C30" s="193"/>
      <c r="D30" s="815" t="s">
        <v>319</v>
      </c>
      <c r="E30" s="816"/>
      <c r="F30" s="816"/>
      <c r="G30" s="817"/>
      <c r="H30" s="481"/>
      <c r="I30" s="410"/>
      <c r="J30" s="410"/>
      <c r="K30" s="410"/>
      <c r="L30" s="410"/>
      <c r="M30" s="410"/>
      <c r="N30" s="410"/>
      <c r="O30" s="410"/>
      <c r="P30" s="410"/>
      <c r="Q30" s="410"/>
      <c r="R30" s="410"/>
      <c r="S30" s="410"/>
      <c r="T30" s="410"/>
      <c r="U30" s="410"/>
      <c r="V30" s="410"/>
      <c r="W30" s="410"/>
      <c r="X30" s="410"/>
      <c r="Y30" s="411"/>
    </row>
    <row r="31" spans="2:25" ht="13.5">
      <c r="B31" s="194"/>
      <c r="C31" s="840" t="s">
        <v>214</v>
      </c>
      <c r="D31" s="841"/>
      <c r="E31" s="841"/>
      <c r="F31" s="841"/>
      <c r="G31" s="842"/>
      <c r="H31" s="188"/>
      <c r="I31" s="188"/>
      <c r="J31" s="188"/>
      <c r="K31" s="188"/>
      <c r="L31" s="188"/>
      <c r="M31" s="189"/>
      <c r="N31" s="190"/>
      <c r="O31" s="188"/>
      <c r="P31" s="188"/>
      <c r="Q31" s="188"/>
      <c r="R31" s="188"/>
      <c r="S31" s="189"/>
      <c r="T31" s="190"/>
      <c r="U31" s="188"/>
      <c r="V31" s="188"/>
      <c r="W31" s="188"/>
      <c r="X31" s="188"/>
      <c r="Y31" s="191"/>
    </row>
    <row r="32" spans="2:25" ht="13.5">
      <c r="B32" s="194"/>
      <c r="C32" s="192"/>
      <c r="D32" s="815" t="s">
        <v>215</v>
      </c>
      <c r="E32" s="816"/>
      <c r="F32" s="816"/>
      <c r="G32" s="817"/>
      <c r="H32" s="481"/>
      <c r="I32" s="410"/>
      <c r="J32" s="410"/>
      <c r="K32" s="410"/>
      <c r="L32" s="410"/>
      <c r="M32" s="410"/>
      <c r="N32" s="410"/>
      <c r="O32" s="410"/>
      <c r="P32" s="410"/>
      <c r="Q32" s="410"/>
      <c r="R32" s="410"/>
      <c r="S32" s="410"/>
      <c r="T32" s="410"/>
      <c r="U32" s="410"/>
      <c r="V32" s="410"/>
      <c r="W32" s="410"/>
      <c r="X32" s="410"/>
      <c r="Y32" s="411"/>
    </row>
    <row r="33" spans="2:25" ht="13.5">
      <c r="B33" s="194"/>
      <c r="C33" s="192"/>
      <c r="D33" s="815" t="s">
        <v>216</v>
      </c>
      <c r="E33" s="816"/>
      <c r="F33" s="816"/>
      <c r="G33" s="817"/>
      <c r="H33" s="481"/>
      <c r="I33" s="410"/>
      <c r="J33" s="410"/>
      <c r="K33" s="410"/>
      <c r="L33" s="410"/>
      <c r="M33" s="410"/>
      <c r="N33" s="410"/>
      <c r="O33" s="410"/>
      <c r="P33" s="410"/>
      <c r="Q33" s="410"/>
      <c r="R33" s="410"/>
      <c r="S33" s="410"/>
      <c r="T33" s="410"/>
      <c r="U33" s="410"/>
      <c r="V33" s="410"/>
      <c r="W33" s="410"/>
      <c r="X33" s="410"/>
      <c r="Y33" s="411"/>
    </row>
    <row r="34" spans="2:25" ht="14.25" thickBot="1">
      <c r="B34" s="195"/>
      <c r="C34" s="196"/>
      <c r="D34" s="846" t="s">
        <v>217</v>
      </c>
      <c r="E34" s="847"/>
      <c r="F34" s="847"/>
      <c r="G34" s="848"/>
      <c r="H34" s="844"/>
      <c r="I34" s="845"/>
      <c r="J34" s="845"/>
      <c r="K34" s="845"/>
      <c r="L34" s="845"/>
      <c r="M34" s="845"/>
      <c r="N34" s="845"/>
      <c r="O34" s="845"/>
      <c r="P34" s="845"/>
      <c r="Q34" s="845"/>
      <c r="R34" s="845"/>
      <c r="S34" s="845"/>
      <c r="T34" s="845"/>
      <c r="U34" s="845"/>
      <c r="V34" s="845"/>
      <c r="W34" s="845"/>
      <c r="X34" s="845"/>
      <c r="Y34" s="849"/>
    </row>
    <row r="35" spans="2:25" ht="13.5">
      <c r="B35" s="838" t="s">
        <v>5</v>
      </c>
      <c r="C35" s="839"/>
      <c r="D35" s="839"/>
      <c r="E35" s="839"/>
      <c r="F35" s="839"/>
      <c r="G35" s="839"/>
      <c r="H35" s="832"/>
      <c r="I35" s="832"/>
      <c r="J35" s="832"/>
      <c r="K35" s="832"/>
      <c r="L35" s="832"/>
      <c r="M35" s="832"/>
      <c r="N35" s="832"/>
      <c r="O35" s="832"/>
      <c r="P35" s="832"/>
      <c r="Q35" s="832"/>
      <c r="R35" s="832"/>
      <c r="S35" s="832"/>
      <c r="T35" s="832"/>
      <c r="U35" s="832"/>
      <c r="V35" s="832"/>
      <c r="W35" s="832"/>
      <c r="X35" s="832"/>
      <c r="Y35" s="843"/>
    </row>
    <row r="36" spans="2:25" ht="13.5">
      <c r="B36" s="827"/>
      <c r="C36" s="822" t="s">
        <v>14</v>
      </c>
      <c r="D36" s="822"/>
      <c r="E36" s="822"/>
      <c r="F36" s="822"/>
      <c r="G36" s="823"/>
      <c r="H36" s="824"/>
      <c r="I36" s="825"/>
      <c r="J36" s="825"/>
      <c r="K36" s="825"/>
      <c r="L36" s="825"/>
      <c r="M36" s="825"/>
      <c r="N36" s="825"/>
      <c r="O36" s="825"/>
      <c r="P36" s="825"/>
      <c r="Q36" s="825"/>
      <c r="R36" s="825"/>
      <c r="S36" s="825"/>
      <c r="T36" s="825"/>
      <c r="U36" s="825"/>
      <c r="V36" s="825"/>
      <c r="W36" s="825"/>
      <c r="X36" s="825"/>
      <c r="Y36" s="826"/>
    </row>
    <row r="37" spans="2:25" ht="13.5">
      <c r="B37" s="827"/>
      <c r="C37" s="815" t="s">
        <v>77</v>
      </c>
      <c r="D37" s="816"/>
      <c r="E37" s="816"/>
      <c r="F37" s="816"/>
      <c r="G37" s="817"/>
      <c r="H37" s="834"/>
      <c r="I37" s="834"/>
      <c r="J37" s="834"/>
      <c r="K37" s="834"/>
      <c r="L37" s="834"/>
      <c r="M37" s="836"/>
      <c r="N37" s="833"/>
      <c r="O37" s="834"/>
      <c r="P37" s="834"/>
      <c r="Q37" s="834"/>
      <c r="R37" s="834"/>
      <c r="S37" s="836"/>
      <c r="T37" s="833"/>
      <c r="U37" s="834"/>
      <c r="V37" s="834"/>
      <c r="W37" s="834"/>
      <c r="X37" s="834"/>
      <c r="Y37" s="835"/>
    </row>
    <row r="38" spans="2:25" ht="13.5">
      <c r="B38" s="187"/>
      <c r="C38" s="840" t="s">
        <v>211</v>
      </c>
      <c r="D38" s="841"/>
      <c r="E38" s="841"/>
      <c r="F38" s="841"/>
      <c r="G38" s="842"/>
      <c r="H38" s="188"/>
      <c r="I38" s="188"/>
      <c r="J38" s="188"/>
      <c r="K38" s="188"/>
      <c r="L38" s="188"/>
      <c r="M38" s="189"/>
      <c r="N38" s="190"/>
      <c r="O38" s="188"/>
      <c r="P38" s="188"/>
      <c r="Q38" s="188"/>
      <c r="R38" s="188"/>
      <c r="S38" s="189"/>
      <c r="T38" s="190"/>
      <c r="U38" s="188"/>
      <c r="V38" s="188"/>
      <c r="W38" s="188"/>
      <c r="X38" s="188"/>
      <c r="Y38" s="191"/>
    </row>
    <row r="39" spans="2:25" ht="13.5">
      <c r="B39" s="187"/>
      <c r="C39" s="192"/>
      <c r="D39" s="815" t="s">
        <v>212</v>
      </c>
      <c r="E39" s="816"/>
      <c r="F39" s="816"/>
      <c r="G39" s="817"/>
      <c r="H39" s="481"/>
      <c r="I39" s="410"/>
      <c r="J39" s="410"/>
      <c r="K39" s="410"/>
      <c r="L39" s="410"/>
      <c r="M39" s="410"/>
      <c r="N39" s="410"/>
      <c r="O39" s="410"/>
      <c r="P39" s="410"/>
      <c r="Q39" s="410"/>
      <c r="R39" s="410"/>
      <c r="S39" s="410"/>
      <c r="T39" s="410"/>
      <c r="U39" s="410"/>
      <c r="V39" s="410"/>
      <c r="W39" s="410"/>
      <c r="X39" s="410"/>
      <c r="Y39" s="411"/>
    </row>
    <row r="40" spans="2:25" ht="13.5">
      <c r="B40" s="187"/>
      <c r="C40" s="192"/>
      <c r="D40" s="815" t="s">
        <v>213</v>
      </c>
      <c r="E40" s="816"/>
      <c r="F40" s="816"/>
      <c r="G40" s="817"/>
      <c r="H40" s="481"/>
      <c r="I40" s="410"/>
      <c r="J40" s="410"/>
      <c r="K40" s="410"/>
      <c r="L40" s="410"/>
      <c r="M40" s="410"/>
      <c r="N40" s="410"/>
      <c r="O40" s="410"/>
      <c r="P40" s="410"/>
      <c r="Q40" s="410"/>
      <c r="R40" s="410"/>
      <c r="S40" s="410"/>
      <c r="T40" s="410"/>
      <c r="U40" s="410"/>
      <c r="V40" s="410"/>
      <c r="W40" s="410"/>
      <c r="X40" s="410"/>
      <c r="Y40" s="411"/>
    </row>
    <row r="41" spans="2:25" ht="16.5">
      <c r="B41" s="187"/>
      <c r="C41" s="193"/>
      <c r="D41" s="815" t="s">
        <v>319</v>
      </c>
      <c r="E41" s="816"/>
      <c r="F41" s="816"/>
      <c r="G41" s="817"/>
      <c r="H41" s="481"/>
      <c r="I41" s="410"/>
      <c r="J41" s="410"/>
      <c r="K41" s="410"/>
      <c r="L41" s="410"/>
      <c r="M41" s="410"/>
      <c r="N41" s="410"/>
      <c r="O41" s="410"/>
      <c r="P41" s="410"/>
      <c r="Q41" s="410"/>
      <c r="R41" s="410"/>
      <c r="S41" s="410"/>
      <c r="T41" s="410"/>
      <c r="U41" s="410"/>
      <c r="V41" s="410"/>
      <c r="W41" s="410"/>
      <c r="X41" s="410"/>
      <c r="Y41" s="411"/>
    </row>
    <row r="42" spans="2:25" ht="13.5">
      <c r="B42" s="194"/>
      <c r="C42" s="840" t="s">
        <v>214</v>
      </c>
      <c r="D42" s="841"/>
      <c r="E42" s="841"/>
      <c r="F42" s="841"/>
      <c r="G42" s="842"/>
      <c r="H42" s="188"/>
      <c r="I42" s="188"/>
      <c r="J42" s="188"/>
      <c r="K42" s="188"/>
      <c r="L42" s="188"/>
      <c r="M42" s="189"/>
      <c r="N42" s="190"/>
      <c r="O42" s="188"/>
      <c r="P42" s="188"/>
      <c r="Q42" s="188"/>
      <c r="R42" s="188"/>
      <c r="S42" s="189"/>
      <c r="T42" s="190"/>
      <c r="U42" s="188"/>
      <c r="V42" s="188"/>
      <c r="W42" s="188"/>
      <c r="X42" s="188"/>
      <c r="Y42" s="191"/>
    </row>
    <row r="43" spans="2:25" ht="13.5">
      <c r="B43" s="194"/>
      <c r="C43" s="192"/>
      <c r="D43" s="815" t="s">
        <v>215</v>
      </c>
      <c r="E43" s="816"/>
      <c r="F43" s="816"/>
      <c r="G43" s="817"/>
      <c r="H43" s="481"/>
      <c r="I43" s="410"/>
      <c r="J43" s="410"/>
      <c r="K43" s="410"/>
      <c r="L43" s="410"/>
      <c r="M43" s="410"/>
      <c r="N43" s="410"/>
      <c r="O43" s="410"/>
      <c r="P43" s="410"/>
      <c r="Q43" s="410"/>
      <c r="R43" s="410"/>
      <c r="S43" s="410"/>
      <c r="T43" s="410"/>
      <c r="U43" s="410"/>
      <c r="V43" s="410"/>
      <c r="W43" s="410"/>
      <c r="X43" s="410"/>
      <c r="Y43" s="411"/>
    </row>
    <row r="44" spans="2:25" ht="13.5">
      <c r="B44" s="194"/>
      <c r="C44" s="192"/>
      <c r="D44" s="815" t="s">
        <v>216</v>
      </c>
      <c r="E44" s="816"/>
      <c r="F44" s="816"/>
      <c r="G44" s="817"/>
      <c r="H44" s="481"/>
      <c r="I44" s="410"/>
      <c r="J44" s="410"/>
      <c r="K44" s="410"/>
      <c r="L44" s="410"/>
      <c r="M44" s="410"/>
      <c r="N44" s="410"/>
      <c r="O44" s="410"/>
      <c r="P44" s="410"/>
      <c r="Q44" s="410"/>
      <c r="R44" s="410"/>
      <c r="S44" s="410"/>
      <c r="T44" s="410"/>
      <c r="U44" s="410"/>
      <c r="V44" s="410"/>
      <c r="W44" s="410"/>
      <c r="X44" s="410"/>
      <c r="Y44" s="411"/>
    </row>
    <row r="45" spans="2:25" ht="14.25" thickBot="1">
      <c r="B45" s="195"/>
      <c r="C45" s="196"/>
      <c r="D45" s="846" t="s">
        <v>217</v>
      </c>
      <c r="E45" s="847"/>
      <c r="F45" s="847"/>
      <c r="G45" s="848"/>
      <c r="H45" s="844"/>
      <c r="I45" s="845"/>
      <c r="J45" s="845"/>
      <c r="K45" s="845"/>
      <c r="L45" s="845"/>
      <c r="M45" s="845"/>
      <c r="N45" s="845"/>
      <c r="O45" s="845"/>
      <c r="P45" s="845"/>
      <c r="Q45" s="845"/>
      <c r="R45" s="845"/>
      <c r="S45" s="845"/>
      <c r="T45" s="845"/>
      <c r="U45" s="845"/>
      <c r="V45" s="845"/>
      <c r="W45" s="845"/>
      <c r="X45" s="845"/>
      <c r="Y45" s="849"/>
    </row>
    <row r="46" spans="2:25" ht="13.5">
      <c r="B46" s="838" t="s">
        <v>6</v>
      </c>
      <c r="C46" s="839"/>
      <c r="D46" s="839"/>
      <c r="E46" s="839"/>
      <c r="F46" s="839"/>
      <c r="G46" s="839"/>
      <c r="H46" s="832"/>
      <c r="I46" s="832"/>
      <c r="J46" s="832"/>
      <c r="K46" s="832"/>
      <c r="L46" s="832"/>
      <c r="M46" s="832"/>
      <c r="N46" s="832"/>
      <c r="O46" s="832"/>
      <c r="P46" s="832"/>
      <c r="Q46" s="832"/>
      <c r="R46" s="832"/>
      <c r="S46" s="832"/>
      <c r="T46" s="832"/>
      <c r="U46" s="832"/>
      <c r="V46" s="832"/>
      <c r="W46" s="832"/>
      <c r="X46" s="832"/>
      <c r="Y46" s="843"/>
    </row>
    <row r="47" spans="2:25" ht="13.5">
      <c r="B47" s="827"/>
      <c r="C47" s="822" t="s">
        <v>14</v>
      </c>
      <c r="D47" s="822"/>
      <c r="E47" s="822"/>
      <c r="F47" s="822"/>
      <c r="G47" s="823"/>
      <c r="H47" s="824"/>
      <c r="I47" s="825"/>
      <c r="J47" s="825"/>
      <c r="K47" s="825"/>
      <c r="L47" s="825"/>
      <c r="M47" s="825"/>
      <c r="N47" s="825"/>
      <c r="O47" s="825"/>
      <c r="P47" s="825"/>
      <c r="Q47" s="825"/>
      <c r="R47" s="825"/>
      <c r="S47" s="825"/>
      <c r="T47" s="825"/>
      <c r="U47" s="825"/>
      <c r="V47" s="825"/>
      <c r="W47" s="825"/>
      <c r="X47" s="825"/>
      <c r="Y47" s="826"/>
    </row>
    <row r="48" spans="2:25" ht="13.5">
      <c r="B48" s="827"/>
      <c r="C48" s="815" t="s">
        <v>77</v>
      </c>
      <c r="D48" s="816"/>
      <c r="E48" s="816"/>
      <c r="F48" s="816"/>
      <c r="G48" s="817"/>
      <c r="H48" s="834"/>
      <c r="I48" s="834"/>
      <c r="J48" s="834"/>
      <c r="K48" s="834"/>
      <c r="L48" s="834"/>
      <c r="M48" s="836"/>
      <c r="N48" s="833"/>
      <c r="O48" s="834"/>
      <c r="P48" s="834"/>
      <c r="Q48" s="834"/>
      <c r="R48" s="834"/>
      <c r="S48" s="836"/>
      <c r="T48" s="833"/>
      <c r="U48" s="834"/>
      <c r="V48" s="834"/>
      <c r="W48" s="834"/>
      <c r="X48" s="834"/>
      <c r="Y48" s="835"/>
    </row>
    <row r="49" spans="2:25" ht="13.5">
      <c r="B49" s="187"/>
      <c r="C49" s="840" t="s">
        <v>211</v>
      </c>
      <c r="D49" s="841"/>
      <c r="E49" s="841"/>
      <c r="F49" s="841"/>
      <c r="G49" s="842"/>
      <c r="H49" s="188"/>
      <c r="I49" s="188"/>
      <c r="J49" s="188"/>
      <c r="K49" s="188"/>
      <c r="L49" s="188"/>
      <c r="M49" s="189"/>
      <c r="N49" s="190"/>
      <c r="O49" s="188"/>
      <c r="P49" s="188"/>
      <c r="Q49" s="188"/>
      <c r="R49" s="188"/>
      <c r="S49" s="189"/>
      <c r="T49" s="190"/>
      <c r="U49" s="188"/>
      <c r="V49" s="188"/>
      <c r="W49" s="188"/>
      <c r="X49" s="188"/>
      <c r="Y49" s="191"/>
    </row>
    <row r="50" spans="2:25" ht="13.5">
      <c r="B50" s="187"/>
      <c r="C50" s="192"/>
      <c r="D50" s="815" t="s">
        <v>212</v>
      </c>
      <c r="E50" s="816"/>
      <c r="F50" s="816"/>
      <c r="G50" s="817"/>
      <c r="H50" s="481"/>
      <c r="I50" s="410"/>
      <c r="J50" s="410"/>
      <c r="K50" s="410"/>
      <c r="L50" s="410"/>
      <c r="M50" s="410"/>
      <c r="N50" s="410"/>
      <c r="O50" s="410"/>
      <c r="P50" s="410"/>
      <c r="Q50" s="410"/>
      <c r="R50" s="410"/>
      <c r="S50" s="410"/>
      <c r="T50" s="410"/>
      <c r="U50" s="410"/>
      <c r="V50" s="410"/>
      <c r="W50" s="410"/>
      <c r="X50" s="410"/>
      <c r="Y50" s="411"/>
    </row>
    <row r="51" spans="2:25" ht="13.5">
      <c r="B51" s="187"/>
      <c r="C51" s="192"/>
      <c r="D51" s="815" t="s">
        <v>213</v>
      </c>
      <c r="E51" s="816"/>
      <c r="F51" s="816"/>
      <c r="G51" s="817"/>
      <c r="H51" s="481"/>
      <c r="I51" s="410"/>
      <c r="J51" s="410"/>
      <c r="K51" s="410"/>
      <c r="L51" s="410"/>
      <c r="M51" s="410"/>
      <c r="N51" s="410"/>
      <c r="O51" s="410"/>
      <c r="P51" s="410"/>
      <c r="Q51" s="410"/>
      <c r="R51" s="410"/>
      <c r="S51" s="410"/>
      <c r="T51" s="410"/>
      <c r="U51" s="410"/>
      <c r="V51" s="410"/>
      <c r="W51" s="410"/>
      <c r="X51" s="410"/>
      <c r="Y51" s="411"/>
    </row>
    <row r="52" spans="2:25" ht="16.5">
      <c r="B52" s="187"/>
      <c r="C52" s="193"/>
      <c r="D52" s="815" t="s">
        <v>319</v>
      </c>
      <c r="E52" s="816"/>
      <c r="F52" s="816"/>
      <c r="G52" s="817"/>
      <c r="H52" s="481"/>
      <c r="I52" s="410"/>
      <c r="J52" s="410"/>
      <c r="K52" s="410"/>
      <c r="L52" s="410"/>
      <c r="M52" s="410"/>
      <c r="N52" s="410"/>
      <c r="O52" s="410"/>
      <c r="P52" s="410"/>
      <c r="Q52" s="410"/>
      <c r="R52" s="410"/>
      <c r="S52" s="410"/>
      <c r="T52" s="410"/>
      <c r="U52" s="410"/>
      <c r="V52" s="410"/>
      <c r="W52" s="410"/>
      <c r="X52" s="410"/>
      <c r="Y52" s="411"/>
    </row>
    <row r="53" spans="2:25" ht="13.5">
      <c r="B53" s="194"/>
      <c r="C53" s="840" t="s">
        <v>214</v>
      </c>
      <c r="D53" s="841"/>
      <c r="E53" s="841"/>
      <c r="F53" s="841"/>
      <c r="G53" s="842"/>
      <c r="H53" s="188"/>
      <c r="I53" s="188"/>
      <c r="J53" s="188"/>
      <c r="K53" s="188"/>
      <c r="L53" s="188"/>
      <c r="M53" s="189"/>
      <c r="N53" s="190"/>
      <c r="O53" s="188"/>
      <c r="P53" s="188"/>
      <c r="Q53" s="188"/>
      <c r="R53" s="188"/>
      <c r="S53" s="189"/>
      <c r="T53" s="190"/>
      <c r="U53" s="188"/>
      <c r="V53" s="188"/>
      <c r="W53" s="188"/>
      <c r="X53" s="188"/>
      <c r="Y53" s="191"/>
    </row>
    <row r="54" spans="2:25" ht="13.5">
      <c r="B54" s="194"/>
      <c r="C54" s="192"/>
      <c r="D54" s="815" t="s">
        <v>215</v>
      </c>
      <c r="E54" s="816"/>
      <c r="F54" s="816"/>
      <c r="G54" s="817"/>
      <c r="H54" s="481"/>
      <c r="I54" s="410"/>
      <c r="J54" s="410"/>
      <c r="K54" s="410"/>
      <c r="L54" s="410"/>
      <c r="M54" s="410"/>
      <c r="N54" s="410"/>
      <c r="O54" s="410"/>
      <c r="P54" s="410"/>
      <c r="Q54" s="410"/>
      <c r="R54" s="410"/>
      <c r="S54" s="410"/>
      <c r="T54" s="410"/>
      <c r="U54" s="410"/>
      <c r="V54" s="410"/>
      <c r="W54" s="410"/>
      <c r="X54" s="410"/>
      <c r="Y54" s="411"/>
    </row>
    <row r="55" spans="2:25" ht="13.5">
      <c r="B55" s="194"/>
      <c r="C55" s="192"/>
      <c r="D55" s="815" t="s">
        <v>216</v>
      </c>
      <c r="E55" s="816"/>
      <c r="F55" s="816"/>
      <c r="G55" s="817"/>
      <c r="H55" s="481"/>
      <c r="I55" s="410"/>
      <c r="J55" s="410"/>
      <c r="K55" s="410"/>
      <c r="L55" s="410"/>
      <c r="M55" s="410"/>
      <c r="N55" s="410"/>
      <c r="O55" s="410"/>
      <c r="P55" s="410"/>
      <c r="Q55" s="410"/>
      <c r="R55" s="410"/>
      <c r="S55" s="410"/>
      <c r="T55" s="410"/>
      <c r="U55" s="410"/>
      <c r="V55" s="410"/>
      <c r="W55" s="410"/>
      <c r="X55" s="410"/>
      <c r="Y55" s="411"/>
    </row>
    <row r="56" spans="2:25" ht="14.25" thickBot="1">
      <c r="B56" s="195"/>
      <c r="C56" s="196"/>
      <c r="D56" s="846" t="s">
        <v>217</v>
      </c>
      <c r="E56" s="847"/>
      <c r="F56" s="847"/>
      <c r="G56" s="848"/>
      <c r="H56" s="844"/>
      <c r="I56" s="845"/>
      <c r="J56" s="845"/>
      <c r="K56" s="845"/>
      <c r="L56" s="845"/>
      <c r="M56" s="845"/>
      <c r="N56" s="845"/>
      <c r="O56" s="845"/>
      <c r="P56" s="845"/>
      <c r="Q56" s="845"/>
      <c r="R56" s="845"/>
      <c r="S56" s="845"/>
      <c r="T56" s="845"/>
      <c r="U56" s="845"/>
      <c r="V56" s="845"/>
      <c r="W56" s="845"/>
      <c r="X56" s="845"/>
      <c r="Y56" s="849"/>
    </row>
    <row r="57" spans="2:25" ht="13.5">
      <c r="B57" s="838" t="s">
        <v>7</v>
      </c>
      <c r="C57" s="839"/>
      <c r="D57" s="839"/>
      <c r="E57" s="839"/>
      <c r="F57" s="839"/>
      <c r="G57" s="839"/>
      <c r="H57" s="832"/>
      <c r="I57" s="832"/>
      <c r="J57" s="832"/>
      <c r="K57" s="832"/>
      <c r="L57" s="832"/>
      <c r="M57" s="832"/>
      <c r="N57" s="832"/>
      <c r="O57" s="832"/>
      <c r="P57" s="832"/>
      <c r="Q57" s="832"/>
      <c r="R57" s="832"/>
      <c r="S57" s="832"/>
      <c r="T57" s="832"/>
      <c r="U57" s="832"/>
      <c r="V57" s="832"/>
      <c r="W57" s="832"/>
      <c r="X57" s="832"/>
      <c r="Y57" s="843"/>
    </row>
    <row r="58" spans="2:25" ht="13.5">
      <c r="B58" s="827"/>
      <c r="C58" s="822" t="s">
        <v>14</v>
      </c>
      <c r="D58" s="822"/>
      <c r="E58" s="822"/>
      <c r="F58" s="822"/>
      <c r="G58" s="823"/>
      <c r="H58" s="824"/>
      <c r="I58" s="825"/>
      <c r="J58" s="825"/>
      <c r="K58" s="825"/>
      <c r="L58" s="825"/>
      <c r="M58" s="825"/>
      <c r="N58" s="825"/>
      <c r="O58" s="825"/>
      <c r="P58" s="825"/>
      <c r="Q58" s="825"/>
      <c r="R58" s="825"/>
      <c r="S58" s="825"/>
      <c r="T58" s="825"/>
      <c r="U58" s="825"/>
      <c r="V58" s="825"/>
      <c r="W58" s="825"/>
      <c r="X58" s="825"/>
      <c r="Y58" s="826"/>
    </row>
    <row r="59" spans="2:25" ht="13.5">
      <c r="B59" s="827"/>
      <c r="C59" s="815" t="s">
        <v>77</v>
      </c>
      <c r="D59" s="816"/>
      <c r="E59" s="816"/>
      <c r="F59" s="816"/>
      <c r="G59" s="817"/>
      <c r="H59" s="834"/>
      <c r="I59" s="834"/>
      <c r="J59" s="834"/>
      <c r="K59" s="834"/>
      <c r="L59" s="834"/>
      <c r="M59" s="836"/>
      <c r="N59" s="833"/>
      <c r="O59" s="834"/>
      <c r="P59" s="834"/>
      <c r="Q59" s="834"/>
      <c r="R59" s="834"/>
      <c r="S59" s="836"/>
      <c r="T59" s="833"/>
      <c r="U59" s="834"/>
      <c r="V59" s="834"/>
      <c r="W59" s="834"/>
      <c r="X59" s="834"/>
      <c r="Y59" s="835"/>
    </row>
    <row r="60" spans="2:25" ht="13.5">
      <c r="B60" s="187"/>
      <c r="C60" s="840" t="s">
        <v>211</v>
      </c>
      <c r="D60" s="841"/>
      <c r="E60" s="841"/>
      <c r="F60" s="841"/>
      <c r="G60" s="842"/>
      <c r="H60" s="188"/>
      <c r="I60" s="188"/>
      <c r="J60" s="188"/>
      <c r="K60" s="188"/>
      <c r="L60" s="188"/>
      <c r="M60" s="189"/>
      <c r="N60" s="190"/>
      <c r="O60" s="188"/>
      <c r="P60" s="188"/>
      <c r="Q60" s="188"/>
      <c r="R60" s="188"/>
      <c r="S60" s="189"/>
      <c r="T60" s="190"/>
      <c r="U60" s="188"/>
      <c r="V60" s="188"/>
      <c r="W60" s="188"/>
      <c r="X60" s="188"/>
      <c r="Y60" s="191"/>
    </row>
    <row r="61" spans="2:25" ht="13.5">
      <c r="B61" s="187"/>
      <c r="C61" s="192"/>
      <c r="D61" s="815" t="s">
        <v>212</v>
      </c>
      <c r="E61" s="816"/>
      <c r="F61" s="816"/>
      <c r="G61" s="817"/>
      <c r="H61" s="481"/>
      <c r="I61" s="410"/>
      <c r="J61" s="410"/>
      <c r="K61" s="410"/>
      <c r="L61" s="410"/>
      <c r="M61" s="410"/>
      <c r="N61" s="410"/>
      <c r="O61" s="410"/>
      <c r="P61" s="410"/>
      <c r="Q61" s="410"/>
      <c r="R61" s="410"/>
      <c r="S61" s="410"/>
      <c r="T61" s="410"/>
      <c r="U61" s="410"/>
      <c r="V61" s="410"/>
      <c r="W61" s="410"/>
      <c r="X61" s="410"/>
      <c r="Y61" s="411"/>
    </row>
    <row r="62" spans="2:25" ht="13.5">
      <c r="B62" s="187"/>
      <c r="C62" s="192"/>
      <c r="D62" s="815" t="s">
        <v>213</v>
      </c>
      <c r="E62" s="816"/>
      <c r="F62" s="816"/>
      <c r="G62" s="817"/>
      <c r="H62" s="481"/>
      <c r="I62" s="410"/>
      <c r="J62" s="410"/>
      <c r="K62" s="410"/>
      <c r="L62" s="410"/>
      <c r="M62" s="410"/>
      <c r="N62" s="410"/>
      <c r="O62" s="410"/>
      <c r="P62" s="410"/>
      <c r="Q62" s="410"/>
      <c r="R62" s="410"/>
      <c r="S62" s="410"/>
      <c r="T62" s="410"/>
      <c r="U62" s="410"/>
      <c r="V62" s="410"/>
      <c r="W62" s="410"/>
      <c r="X62" s="410"/>
      <c r="Y62" s="411"/>
    </row>
    <row r="63" spans="2:25" ht="16.5">
      <c r="B63" s="187"/>
      <c r="C63" s="193"/>
      <c r="D63" s="815" t="s">
        <v>319</v>
      </c>
      <c r="E63" s="816"/>
      <c r="F63" s="816"/>
      <c r="G63" s="817"/>
      <c r="H63" s="481"/>
      <c r="I63" s="410"/>
      <c r="J63" s="410"/>
      <c r="K63" s="410"/>
      <c r="L63" s="410"/>
      <c r="M63" s="410"/>
      <c r="N63" s="410"/>
      <c r="O63" s="410"/>
      <c r="P63" s="410"/>
      <c r="Q63" s="410"/>
      <c r="R63" s="410"/>
      <c r="S63" s="410"/>
      <c r="T63" s="410"/>
      <c r="U63" s="410"/>
      <c r="V63" s="410"/>
      <c r="W63" s="410"/>
      <c r="X63" s="410"/>
      <c r="Y63" s="411"/>
    </row>
    <row r="64" spans="2:25" ht="13.5">
      <c r="B64" s="194"/>
      <c r="C64" s="840" t="s">
        <v>214</v>
      </c>
      <c r="D64" s="841"/>
      <c r="E64" s="841"/>
      <c r="F64" s="841"/>
      <c r="G64" s="842"/>
      <c r="H64" s="188"/>
      <c r="I64" s="188"/>
      <c r="J64" s="188"/>
      <c r="K64" s="188"/>
      <c r="L64" s="188"/>
      <c r="M64" s="189"/>
      <c r="N64" s="190"/>
      <c r="O64" s="188"/>
      <c r="P64" s="188"/>
      <c r="Q64" s="188"/>
      <c r="R64" s="188"/>
      <c r="S64" s="189"/>
      <c r="T64" s="190"/>
      <c r="U64" s="188"/>
      <c r="V64" s="188"/>
      <c r="W64" s="188"/>
      <c r="X64" s="188"/>
      <c r="Y64" s="191"/>
    </row>
    <row r="65" spans="2:25" ht="13.5">
      <c r="B65" s="194"/>
      <c r="C65" s="192"/>
      <c r="D65" s="815" t="s">
        <v>215</v>
      </c>
      <c r="E65" s="816"/>
      <c r="F65" s="816"/>
      <c r="G65" s="817"/>
      <c r="H65" s="481"/>
      <c r="I65" s="410"/>
      <c r="J65" s="410"/>
      <c r="K65" s="410"/>
      <c r="L65" s="410"/>
      <c r="M65" s="410"/>
      <c r="N65" s="410"/>
      <c r="O65" s="410"/>
      <c r="P65" s="410"/>
      <c r="Q65" s="410"/>
      <c r="R65" s="410"/>
      <c r="S65" s="410"/>
      <c r="T65" s="410"/>
      <c r="U65" s="410"/>
      <c r="V65" s="410"/>
      <c r="W65" s="410"/>
      <c r="X65" s="410"/>
      <c r="Y65" s="411"/>
    </row>
    <row r="66" spans="2:25" ht="13.5">
      <c r="B66" s="194"/>
      <c r="C66" s="192"/>
      <c r="D66" s="815" t="s">
        <v>216</v>
      </c>
      <c r="E66" s="816"/>
      <c r="F66" s="816"/>
      <c r="G66" s="817"/>
      <c r="H66" s="481"/>
      <c r="I66" s="410"/>
      <c r="J66" s="410"/>
      <c r="K66" s="410"/>
      <c r="L66" s="410"/>
      <c r="M66" s="410"/>
      <c r="N66" s="410"/>
      <c r="O66" s="410"/>
      <c r="P66" s="410"/>
      <c r="Q66" s="410"/>
      <c r="R66" s="410"/>
      <c r="S66" s="410"/>
      <c r="T66" s="410"/>
      <c r="U66" s="410"/>
      <c r="V66" s="410"/>
      <c r="W66" s="410"/>
      <c r="X66" s="410"/>
      <c r="Y66" s="411"/>
    </row>
    <row r="67" spans="2:25" ht="14.25" thickBot="1">
      <c r="B67" s="195"/>
      <c r="C67" s="196"/>
      <c r="D67" s="846" t="s">
        <v>217</v>
      </c>
      <c r="E67" s="847"/>
      <c r="F67" s="847"/>
      <c r="G67" s="848"/>
      <c r="H67" s="844"/>
      <c r="I67" s="845"/>
      <c r="J67" s="845"/>
      <c r="K67" s="845"/>
      <c r="L67" s="845"/>
      <c r="M67" s="845"/>
      <c r="N67" s="845"/>
      <c r="O67" s="845"/>
      <c r="P67" s="845"/>
      <c r="Q67" s="845"/>
      <c r="R67" s="845"/>
      <c r="S67" s="845"/>
      <c r="T67" s="845"/>
      <c r="U67" s="845"/>
      <c r="V67" s="845"/>
      <c r="W67" s="845"/>
      <c r="X67" s="845"/>
      <c r="Y67" s="849"/>
    </row>
    <row r="68" spans="2:25" ht="13.5">
      <c r="B68" s="838" t="s">
        <v>112</v>
      </c>
      <c r="C68" s="839"/>
      <c r="D68" s="839"/>
      <c r="E68" s="839"/>
      <c r="F68" s="839"/>
      <c r="G68" s="839"/>
      <c r="H68" s="832"/>
      <c r="I68" s="832"/>
      <c r="J68" s="832"/>
      <c r="K68" s="832"/>
      <c r="L68" s="832"/>
      <c r="M68" s="832"/>
      <c r="N68" s="832"/>
      <c r="O68" s="832"/>
      <c r="P68" s="832"/>
      <c r="Q68" s="832"/>
      <c r="R68" s="832"/>
      <c r="S68" s="832"/>
      <c r="T68" s="832"/>
      <c r="U68" s="832"/>
      <c r="V68" s="832"/>
      <c r="W68" s="832"/>
      <c r="X68" s="832"/>
      <c r="Y68" s="843"/>
    </row>
    <row r="69" spans="2:25" ht="13.5">
      <c r="B69" s="827"/>
      <c r="C69" s="822" t="s">
        <v>14</v>
      </c>
      <c r="D69" s="822"/>
      <c r="E69" s="822"/>
      <c r="F69" s="822"/>
      <c r="G69" s="823"/>
      <c r="H69" s="824"/>
      <c r="I69" s="825"/>
      <c r="J69" s="825"/>
      <c r="K69" s="825"/>
      <c r="L69" s="825"/>
      <c r="M69" s="825"/>
      <c r="N69" s="825"/>
      <c r="O69" s="825"/>
      <c r="P69" s="825"/>
      <c r="Q69" s="825"/>
      <c r="R69" s="825"/>
      <c r="S69" s="825"/>
      <c r="T69" s="825"/>
      <c r="U69" s="825"/>
      <c r="V69" s="825"/>
      <c r="W69" s="825"/>
      <c r="X69" s="825"/>
      <c r="Y69" s="826"/>
    </row>
    <row r="70" spans="2:25" ht="13.5">
      <c r="B70" s="827"/>
      <c r="C70" s="815" t="s">
        <v>77</v>
      </c>
      <c r="D70" s="816"/>
      <c r="E70" s="816"/>
      <c r="F70" s="816"/>
      <c r="G70" s="817"/>
      <c r="H70" s="834"/>
      <c r="I70" s="834"/>
      <c r="J70" s="834"/>
      <c r="K70" s="834"/>
      <c r="L70" s="834"/>
      <c r="M70" s="836"/>
      <c r="N70" s="833"/>
      <c r="O70" s="834"/>
      <c r="P70" s="834"/>
      <c r="Q70" s="834"/>
      <c r="R70" s="834"/>
      <c r="S70" s="836"/>
      <c r="T70" s="833"/>
      <c r="U70" s="834"/>
      <c r="V70" s="834"/>
      <c r="W70" s="834"/>
      <c r="X70" s="834"/>
      <c r="Y70" s="835"/>
    </row>
    <row r="71" spans="2:25" ht="13.5">
      <c r="B71" s="827"/>
      <c r="C71" s="840" t="s">
        <v>211</v>
      </c>
      <c r="D71" s="841"/>
      <c r="E71" s="841"/>
      <c r="F71" s="841"/>
      <c r="G71" s="842"/>
      <c r="H71" s="188"/>
      <c r="I71" s="188"/>
      <c r="J71" s="188"/>
      <c r="K71" s="188"/>
      <c r="L71" s="188"/>
      <c r="M71" s="189"/>
      <c r="N71" s="190"/>
      <c r="O71" s="188"/>
      <c r="P71" s="188"/>
      <c r="Q71" s="188"/>
      <c r="R71" s="188"/>
      <c r="S71" s="189"/>
      <c r="T71" s="190"/>
      <c r="U71" s="188"/>
      <c r="V71" s="188"/>
      <c r="W71" s="188"/>
      <c r="X71" s="188"/>
      <c r="Y71" s="191"/>
    </row>
    <row r="72" spans="2:25" ht="13.5">
      <c r="B72" s="827"/>
      <c r="C72" s="192"/>
      <c r="D72" s="815" t="s">
        <v>212</v>
      </c>
      <c r="E72" s="816"/>
      <c r="F72" s="816"/>
      <c r="G72" s="817"/>
      <c r="H72" s="481"/>
      <c r="I72" s="410"/>
      <c r="J72" s="410"/>
      <c r="K72" s="410"/>
      <c r="L72" s="410"/>
      <c r="M72" s="410"/>
      <c r="N72" s="410"/>
      <c r="O72" s="410"/>
      <c r="P72" s="410"/>
      <c r="Q72" s="410"/>
      <c r="R72" s="410"/>
      <c r="S72" s="410"/>
      <c r="T72" s="410"/>
      <c r="U72" s="410"/>
      <c r="V72" s="410"/>
      <c r="W72" s="410"/>
      <c r="X72" s="410"/>
      <c r="Y72" s="411"/>
    </row>
    <row r="73" spans="2:25" ht="13.5">
      <c r="B73" s="827"/>
      <c r="C73" s="192"/>
      <c r="D73" s="815" t="s">
        <v>213</v>
      </c>
      <c r="E73" s="816"/>
      <c r="F73" s="816"/>
      <c r="G73" s="817"/>
      <c r="H73" s="481"/>
      <c r="I73" s="410"/>
      <c r="J73" s="410"/>
      <c r="K73" s="410"/>
      <c r="L73" s="410"/>
      <c r="M73" s="410"/>
      <c r="N73" s="410"/>
      <c r="O73" s="410"/>
      <c r="P73" s="410"/>
      <c r="Q73" s="410"/>
      <c r="R73" s="410"/>
      <c r="S73" s="410"/>
      <c r="T73" s="410"/>
      <c r="U73" s="410"/>
      <c r="V73" s="410"/>
      <c r="W73" s="410"/>
      <c r="X73" s="410"/>
      <c r="Y73" s="411"/>
    </row>
    <row r="74" spans="2:25" ht="16.5">
      <c r="B74" s="827"/>
      <c r="C74" s="193"/>
      <c r="D74" s="815" t="s">
        <v>319</v>
      </c>
      <c r="E74" s="816"/>
      <c r="F74" s="816"/>
      <c r="G74" s="817"/>
      <c r="H74" s="481"/>
      <c r="I74" s="410"/>
      <c r="J74" s="410"/>
      <c r="K74" s="410"/>
      <c r="L74" s="410"/>
      <c r="M74" s="410"/>
      <c r="N74" s="410"/>
      <c r="O74" s="410"/>
      <c r="P74" s="410"/>
      <c r="Q74" s="410"/>
      <c r="R74" s="410"/>
      <c r="S74" s="410"/>
      <c r="T74" s="410"/>
      <c r="U74" s="410"/>
      <c r="V74" s="410"/>
      <c r="W74" s="410"/>
      <c r="X74" s="410"/>
      <c r="Y74" s="411"/>
    </row>
    <row r="75" spans="2:25" ht="13.5">
      <c r="B75" s="827"/>
      <c r="C75" s="840" t="s">
        <v>214</v>
      </c>
      <c r="D75" s="841"/>
      <c r="E75" s="841"/>
      <c r="F75" s="841"/>
      <c r="G75" s="842"/>
      <c r="H75" s="188"/>
      <c r="I75" s="188"/>
      <c r="J75" s="188"/>
      <c r="K75" s="188"/>
      <c r="L75" s="188"/>
      <c r="M75" s="189"/>
      <c r="N75" s="190"/>
      <c r="O75" s="188"/>
      <c r="P75" s="188"/>
      <c r="Q75" s="188"/>
      <c r="R75" s="188"/>
      <c r="S75" s="189"/>
      <c r="T75" s="190"/>
      <c r="U75" s="188"/>
      <c r="V75" s="188"/>
      <c r="W75" s="188"/>
      <c r="X75" s="188"/>
      <c r="Y75" s="191"/>
    </row>
    <row r="76" spans="2:25" ht="13.5">
      <c r="B76" s="827"/>
      <c r="C76" s="192"/>
      <c r="D76" s="815" t="s">
        <v>215</v>
      </c>
      <c r="E76" s="816"/>
      <c r="F76" s="816"/>
      <c r="G76" s="817"/>
      <c r="H76" s="481"/>
      <c r="I76" s="410"/>
      <c r="J76" s="410"/>
      <c r="K76" s="410"/>
      <c r="L76" s="410"/>
      <c r="M76" s="410"/>
      <c r="N76" s="410"/>
      <c r="O76" s="410"/>
      <c r="P76" s="410"/>
      <c r="Q76" s="410"/>
      <c r="R76" s="410"/>
      <c r="S76" s="410"/>
      <c r="T76" s="410"/>
      <c r="U76" s="410"/>
      <c r="V76" s="410"/>
      <c r="W76" s="410"/>
      <c r="X76" s="410"/>
      <c r="Y76" s="411"/>
    </row>
    <row r="77" spans="2:25" ht="13.5">
      <c r="B77" s="827"/>
      <c r="C77" s="192"/>
      <c r="D77" s="815" t="s">
        <v>216</v>
      </c>
      <c r="E77" s="816"/>
      <c r="F77" s="816"/>
      <c r="G77" s="817"/>
      <c r="H77" s="481"/>
      <c r="I77" s="410"/>
      <c r="J77" s="410"/>
      <c r="K77" s="410"/>
      <c r="L77" s="410"/>
      <c r="M77" s="410"/>
      <c r="N77" s="410"/>
      <c r="O77" s="410"/>
      <c r="P77" s="410"/>
      <c r="Q77" s="410"/>
      <c r="R77" s="410"/>
      <c r="S77" s="410"/>
      <c r="T77" s="410"/>
      <c r="U77" s="410"/>
      <c r="V77" s="410"/>
      <c r="W77" s="410"/>
      <c r="X77" s="410"/>
      <c r="Y77" s="411"/>
    </row>
    <row r="78" spans="2:25" ht="14.25" thickBot="1">
      <c r="B78" s="850"/>
      <c r="C78" s="196"/>
      <c r="D78" s="846" t="s">
        <v>217</v>
      </c>
      <c r="E78" s="847"/>
      <c r="F78" s="847"/>
      <c r="G78" s="848"/>
      <c r="H78" s="844"/>
      <c r="I78" s="845"/>
      <c r="J78" s="845"/>
      <c r="K78" s="845"/>
      <c r="L78" s="845"/>
      <c r="M78" s="845"/>
      <c r="N78" s="845"/>
      <c r="O78" s="845"/>
      <c r="P78" s="845"/>
      <c r="Q78" s="845"/>
      <c r="R78" s="845"/>
      <c r="S78" s="845"/>
      <c r="T78" s="845"/>
      <c r="U78" s="845"/>
      <c r="V78" s="845"/>
      <c r="W78" s="845"/>
      <c r="X78" s="845"/>
      <c r="Y78" s="849"/>
    </row>
  </sheetData>
  <sheetProtection/>
  <mergeCells count="257">
    <mergeCell ref="D78:G78"/>
    <mergeCell ref="H78:M78"/>
    <mergeCell ref="N78:S78"/>
    <mergeCell ref="T78:Y78"/>
    <mergeCell ref="H5:M5"/>
    <mergeCell ref="T6:Y6"/>
    <mergeCell ref="D76:G76"/>
    <mergeCell ref="H76:M76"/>
    <mergeCell ref="N76:S76"/>
    <mergeCell ref="T76:Y76"/>
    <mergeCell ref="D67:G67"/>
    <mergeCell ref="H7:M7"/>
    <mergeCell ref="N7:S7"/>
    <mergeCell ref="T7:Y7"/>
    <mergeCell ref="H67:M67"/>
    <mergeCell ref="N67:S67"/>
    <mergeCell ref="T67:Y67"/>
    <mergeCell ref="C64:G64"/>
    <mergeCell ref="D65:G65"/>
    <mergeCell ref="H65:M65"/>
    <mergeCell ref="D77:G77"/>
    <mergeCell ref="H77:M77"/>
    <mergeCell ref="N77:S77"/>
    <mergeCell ref="T77:Y77"/>
    <mergeCell ref="T73:Y73"/>
    <mergeCell ref="D74:G74"/>
    <mergeCell ref="H74:M74"/>
    <mergeCell ref="N74:S74"/>
    <mergeCell ref="T74:Y74"/>
    <mergeCell ref="C75:G75"/>
    <mergeCell ref="T72:Y72"/>
    <mergeCell ref="N68:S68"/>
    <mergeCell ref="T68:Y68"/>
    <mergeCell ref="H69:M69"/>
    <mergeCell ref="N69:S69"/>
    <mergeCell ref="T69:Y69"/>
    <mergeCell ref="H68:M68"/>
    <mergeCell ref="H70:M70"/>
    <mergeCell ref="N70:S70"/>
    <mergeCell ref="T70:Y70"/>
    <mergeCell ref="N65:S65"/>
    <mergeCell ref="T65:Y65"/>
    <mergeCell ref="D66:G66"/>
    <mergeCell ref="H66:M66"/>
    <mergeCell ref="N66:S66"/>
    <mergeCell ref="T66:Y66"/>
    <mergeCell ref="D62:G62"/>
    <mergeCell ref="H62:M62"/>
    <mergeCell ref="N62:S62"/>
    <mergeCell ref="T62:Y62"/>
    <mergeCell ref="D63:G63"/>
    <mergeCell ref="H63:M63"/>
    <mergeCell ref="N63:S63"/>
    <mergeCell ref="T63:Y63"/>
    <mergeCell ref="C60:G60"/>
    <mergeCell ref="D61:G61"/>
    <mergeCell ref="H61:M61"/>
    <mergeCell ref="N61:S61"/>
    <mergeCell ref="T61:Y61"/>
    <mergeCell ref="H59:M59"/>
    <mergeCell ref="N59:S59"/>
    <mergeCell ref="T59:Y59"/>
    <mergeCell ref="D55:G55"/>
    <mergeCell ref="H55:M55"/>
    <mergeCell ref="N55:S55"/>
    <mergeCell ref="T55:Y55"/>
    <mergeCell ref="D56:G56"/>
    <mergeCell ref="H56:M56"/>
    <mergeCell ref="N56:S56"/>
    <mergeCell ref="T56:Y56"/>
    <mergeCell ref="D52:G52"/>
    <mergeCell ref="H52:M52"/>
    <mergeCell ref="N52:S52"/>
    <mergeCell ref="T52:Y52"/>
    <mergeCell ref="C53:G53"/>
    <mergeCell ref="D54:G54"/>
    <mergeCell ref="H54:M54"/>
    <mergeCell ref="N54:S54"/>
    <mergeCell ref="T54:Y54"/>
    <mergeCell ref="H50:M50"/>
    <mergeCell ref="N50:S50"/>
    <mergeCell ref="T50:Y50"/>
    <mergeCell ref="D51:G51"/>
    <mergeCell ref="H51:M51"/>
    <mergeCell ref="N51:S51"/>
    <mergeCell ref="T51:Y51"/>
    <mergeCell ref="D34:G34"/>
    <mergeCell ref="H34:M34"/>
    <mergeCell ref="N34:S34"/>
    <mergeCell ref="T34:Y34"/>
    <mergeCell ref="C38:G38"/>
    <mergeCell ref="D39:G39"/>
    <mergeCell ref="H39:M39"/>
    <mergeCell ref="N39:S39"/>
    <mergeCell ref="T39:Y39"/>
    <mergeCell ref="H35:M35"/>
    <mergeCell ref="D32:G32"/>
    <mergeCell ref="H32:M32"/>
    <mergeCell ref="N32:S32"/>
    <mergeCell ref="T32:Y32"/>
    <mergeCell ref="D33:G33"/>
    <mergeCell ref="H33:M33"/>
    <mergeCell ref="N33:S33"/>
    <mergeCell ref="T33:Y33"/>
    <mergeCell ref="D30:G30"/>
    <mergeCell ref="H30:M30"/>
    <mergeCell ref="N30:S30"/>
    <mergeCell ref="T30:Y30"/>
    <mergeCell ref="T29:Y29"/>
    <mergeCell ref="C31:G31"/>
    <mergeCell ref="D29:G29"/>
    <mergeCell ref="D23:G23"/>
    <mergeCell ref="H23:M23"/>
    <mergeCell ref="N23:S23"/>
    <mergeCell ref="T23:Y23"/>
    <mergeCell ref="H28:M28"/>
    <mergeCell ref="N28:S28"/>
    <mergeCell ref="T28:Y28"/>
    <mergeCell ref="C26:G26"/>
    <mergeCell ref="T26:Y26"/>
    <mergeCell ref="H26:M26"/>
    <mergeCell ref="C58:G58"/>
    <mergeCell ref="B68:G68"/>
    <mergeCell ref="C42:G42"/>
    <mergeCell ref="B47:B48"/>
    <mergeCell ref="B58:B59"/>
    <mergeCell ref="B69:B78"/>
    <mergeCell ref="C69:G69"/>
    <mergeCell ref="C59:G59"/>
    <mergeCell ref="C49:G49"/>
    <mergeCell ref="D50:G50"/>
    <mergeCell ref="D73:G73"/>
    <mergeCell ref="H73:M73"/>
    <mergeCell ref="N73:S73"/>
    <mergeCell ref="C70:G70"/>
    <mergeCell ref="D72:G72"/>
    <mergeCell ref="H72:M72"/>
    <mergeCell ref="N72:S72"/>
    <mergeCell ref="C71:G71"/>
    <mergeCell ref="T57:Y57"/>
    <mergeCell ref="H58:M58"/>
    <mergeCell ref="N58:S58"/>
    <mergeCell ref="T58:Y58"/>
    <mergeCell ref="H57:M57"/>
    <mergeCell ref="N57:S57"/>
    <mergeCell ref="T43:Y43"/>
    <mergeCell ref="H44:M44"/>
    <mergeCell ref="N44:S44"/>
    <mergeCell ref="T44:Y44"/>
    <mergeCell ref="T45:Y45"/>
    <mergeCell ref="H46:M46"/>
    <mergeCell ref="N46:S46"/>
    <mergeCell ref="B57:G57"/>
    <mergeCell ref="N41:S41"/>
    <mergeCell ref="D41:G41"/>
    <mergeCell ref="D43:G43"/>
    <mergeCell ref="D44:G44"/>
    <mergeCell ref="D45:G45"/>
    <mergeCell ref="C47:G47"/>
    <mergeCell ref="H47:M47"/>
    <mergeCell ref="B46:G46"/>
    <mergeCell ref="H43:M43"/>
    <mergeCell ref="N47:S47"/>
    <mergeCell ref="T47:Y47"/>
    <mergeCell ref="C48:G48"/>
    <mergeCell ref="H48:M48"/>
    <mergeCell ref="D40:G40"/>
    <mergeCell ref="H45:M45"/>
    <mergeCell ref="N45:S45"/>
    <mergeCell ref="T46:Y46"/>
    <mergeCell ref="H41:M41"/>
    <mergeCell ref="N43:S43"/>
    <mergeCell ref="C36:G36"/>
    <mergeCell ref="H36:M36"/>
    <mergeCell ref="N36:S36"/>
    <mergeCell ref="H40:M40"/>
    <mergeCell ref="N40:S40"/>
    <mergeCell ref="N35:S35"/>
    <mergeCell ref="C37:G37"/>
    <mergeCell ref="T35:Y35"/>
    <mergeCell ref="C27:G27"/>
    <mergeCell ref="T36:Y36"/>
    <mergeCell ref="B35:G35"/>
    <mergeCell ref="B36:B37"/>
    <mergeCell ref="H37:M37"/>
    <mergeCell ref="H29:M29"/>
    <mergeCell ref="N29:S29"/>
    <mergeCell ref="D28:G28"/>
    <mergeCell ref="N37:S37"/>
    <mergeCell ref="N26:S26"/>
    <mergeCell ref="H19:M19"/>
    <mergeCell ref="N19:S19"/>
    <mergeCell ref="T19:Y19"/>
    <mergeCell ref="H21:M21"/>
    <mergeCell ref="N21:S21"/>
    <mergeCell ref="T21:Y21"/>
    <mergeCell ref="H22:M22"/>
    <mergeCell ref="N25:S25"/>
    <mergeCell ref="T25:Y25"/>
    <mergeCell ref="H15:M15"/>
    <mergeCell ref="N15:S15"/>
    <mergeCell ref="H24:M24"/>
    <mergeCell ref="T15:Y15"/>
    <mergeCell ref="N22:S22"/>
    <mergeCell ref="T22:Y22"/>
    <mergeCell ref="T24:Y24"/>
    <mergeCell ref="N17:S17"/>
    <mergeCell ref="T17:Y17"/>
    <mergeCell ref="B24:G24"/>
    <mergeCell ref="H18:M18"/>
    <mergeCell ref="N18:S18"/>
    <mergeCell ref="T18:Y18"/>
    <mergeCell ref="C16:G16"/>
    <mergeCell ref="D19:G19"/>
    <mergeCell ref="C20:G20"/>
    <mergeCell ref="D21:G21"/>
    <mergeCell ref="D22:G22"/>
    <mergeCell ref="H17:M17"/>
    <mergeCell ref="T37:Y37"/>
    <mergeCell ref="N48:S48"/>
    <mergeCell ref="T48:Y48"/>
    <mergeCell ref="T40:Y40"/>
    <mergeCell ref="T41:Y41"/>
    <mergeCell ref="H9:M9"/>
    <mergeCell ref="H10:M10"/>
    <mergeCell ref="H11:M11"/>
    <mergeCell ref="N9:S9"/>
    <mergeCell ref="T11:Y11"/>
    <mergeCell ref="B25:B26"/>
    <mergeCell ref="H3:M3"/>
    <mergeCell ref="N3:S3"/>
    <mergeCell ref="D18:G18"/>
    <mergeCell ref="B13:G13"/>
    <mergeCell ref="N24:S24"/>
    <mergeCell ref="N10:S10"/>
    <mergeCell ref="N13:S13"/>
    <mergeCell ref="C25:G25"/>
    <mergeCell ref="H25:M25"/>
    <mergeCell ref="D17:G17"/>
    <mergeCell ref="N11:S11"/>
    <mergeCell ref="T9:Y9"/>
    <mergeCell ref="T10:Y10"/>
    <mergeCell ref="C15:G15"/>
    <mergeCell ref="T13:Y13"/>
    <mergeCell ref="C14:G14"/>
    <mergeCell ref="H14:M14"/>
    <mergeCell ref="N14:S14"/>
    <mergeCell ref="T14:Y14"/>
    <mergeCell ref="T3:Y3"/>
    <mergeCell ref="B3:G3"/>
    <mergeCell ref="H13:M13"/>
    <mergeCell ref="N5:S5"/>
    <mergeCell ref="T5:Y5"/>
    <mergeCell ref="H6:M6"/>
    <mergeCell ref="N6:S6"/>
    <mergeCell ref="B4:G4"/>
    <mergeCell ref="B8:G8"/>
  </mergeCells>
  <printOptions/>
  <pageMargins left="0.7086614173228347" right="0.7086614173228347" top="0.7480314960629921" bottom="0.7480314960629921" header="0.31496062992125984" footer="0.31496062992125984"/>
  <pageSetup horizontalDpi="600" verticalDpi="600" orientation="portrait" paperSize="9" scale="68" r:id="rId3"/>
  <drawing r:id="rId2"/>
  <legacyDrawing r:id="rId1"/>
</worksheet>
</file>

<file path=xl/worksheets/sheet8.xml><?xml version="1.0" encoding="utf-8"?>
<worksheet xmlns="http://schemas.openxmlformats.org/spreadsheetml/2006/main" xmlns:r="http://schemas.openxmlformats.org/officeDocument/2006/relationships">
  <sheetPr codeName="Sheet9">
    <pageSetUpPr fitToPage="1"/>
  </sheetPr>
  <dimension ref="B2:AH74"/>
  <sheetViews>
    <sheetView zoomScale="85" zoomScaleNormal="85" zoomScalePageLayoutView="0" workbookViewId="0" topLeftCell="A1">
      <selection activeCell="H16" sqref="H16:J16"/>
    </sheetView>
  </sheetViews>
  <sheetFormatPr defaultColWidth="9.00390625" defaultRowHeight="12.75"/>
  <cols>
    <col min="1" max="1" width="4.75390625" style="0" customWidth="1"/>
    <col min="2" max="3" width="1.00390625" style="0" customWidth="1"/>
    <col min="4" max="7" width="7.625" style="0" customWidth="1"/>
    <col min="8" max="34" width="5.25390625" style="0" customWidth="1"/>
    <col min="35" max="52" width="4.75390625" style="0" customWidth="1"/>
  </cols>
  <sheetData>
    <row r="2" ht="12">
      <c r="B2" s="36" t="s">
        <v>34</v>
      </c>
    </row>
    <row r="3" spans="2:7" ht="27" customHeight="1" thickBot="1">
      <c r="B3" s="231" t="s">
        <v>342</v>
      </c>
      <c r="C3" s="51"/>
      <c r="D3" s="51"/>
      <c r="E3" s="51"/>
      <c r="F3" s="51"/>
      <c r="G3" s="51"/>
    </row>
    <row r="4" spans="2:34" ht="24.75" customHeight="1" thickBot="1">
      <c r="B4" s="865"/>
      <c r="C4" s="866"/>
      <c r="D4" s="866"/>
      <c r="E4" s="866"/>
      <c r="F4" s="866"/>
      <c r="G4" s="867"/>
      <c r="H4" s="870" t="s">
        <v>100</v>
      </c>
      <c r="I4" s="871"/>
      <c r="J4" s="871"/>
      <c r="K4" s="871"/>
      <c r="L4" s="871"/>
      <c r="M4" s="871"/>
      <c r="N4" s="871"/>
      <c r="O4" s="871"/>
      <c r="P4" s="871"/>
      <c r="Q4" s="872" t="s">
        <v>101</v>
      </c>
      <c r="R4" s="872"/>
      <c r="S4" s="872"/>
      <c r="T4" s="872"/>
      <c r="U4" s="872"/>
      <c r="V4" s="872"/>
      <c r="W4" s="872"/>
      <c r="X4" s="872"/>
      <c r="Y4" s="872"/>
      <c r="Z4" s="898" t="s">
        <v>102</v>
      </c>
      <c r="AA4" s="898"/>
      <c r="AB4" s="898"/>
      <c r="AC4" s="898"/>
      <c r="AD4" s="898"/>
      <c r="AE4" s="898"/>
      <c r="AF4" s="898"/>
      <c r="AG4" s="898"/>
      <c r="AH4" s="898"/>
    </row>
    <row r="5" spans="2:34" ht="20.25" customHeight="1" thickTop="1">
      <c r="B5" s="873" t="s">
        <v>23</v>
      </c>
      <c r="C5" s="874"/>
      <c r="D5" s="874"/>
      <c r="E5" s="874"/>
      <c r="F5" s="874"/>
      <c r="G5" s="875"/>
      <c r="H5" s="876"/>
      <c r="I5" s="877"/>
      <c r="J5" s="877"/>
      <c r="K5" s="877"/>
      <c r="L5" s="877"/>
      <c r="M5" s="877"/>
      <c r="N5" s="877"/>
      <c r="O5" s="877"/>
      <c r="P5" s="878"/>
      <c r="Q5" s="901"/>
      <c r="R5" s="877"/>
      <c r="S5" s="877"/>
      <c r="T5" s="877"/>
      <c r="U5" s="877"/>
      <c r="V5" s="877"/>
      <c r="W5" s="877"/>
      <c r="X5" s="877"/>
      <c r="Y5" s="878"/>
      <c r="Z5" s="901"/>
      <c r="AA5" s="877"/>
      <c r="AB5" s="877"/>
      <c r="AC5" s="877"/>
      <c r="AD5" s="877"/>
      <c r="AE5" s="877"/>
      <c r="AF5" s="877"/>
      <c r="AG5" s="877"/>
      <c r="AH5" s="878"/>
    </row>
    <row r="6" spans="2:34" ht="20.25" customHeight="1" thickBot="1">
      <c r="B6" s="879" t="s">
        <v>81</v>
      </c>
      <c r="C6" s="880"/>
      <c r="D6" s="880"/>
      <c r="E6" s="880"/>
      <c r="F6" s="880"/>
      <c r="G6" s="881"/>
      <c r="H6" s="868">
        <f>N19+N30+N41+N52+N63+N74</f>
        <v>11527.147712883603</v>
      </c>
      <c r="I6" s="869"/>
      <c r="J6" s="869"/>
      <c r="K6" s="869"/>
      <c r="L6" s="869"/>
      <c r="M6" s="869"/>
      <c r="N6" s="869"/>
      <c r="O6" s="869"/>
      <c r="P6" s="869"/>
      <c r="Q6" s="869">
        <f>W19+W30+W41+W52+W63+W74</f>
        <v>-1089.942077323998</v>
      </c>
      <c r="R6" s="869"/>
      <c r="S6" s="869"/>
      <c r="T6" s="869"/>
      <c r="U6" s="869"/>
      <c r="V6" s="869"/>
      <c r="W6" s="869"/>
      <c r="X6" s="869"/>
      <c r="Y6" s="869"/>
      <c r="Z6" s="869">
        <f>AF19+AF30+AF41+AF52+AF63+AF74</f>
        <v>0</v>
      </c>
      <c r="AA6" s="869"/>
      <c r="AB6" s="869"/>
      <c r="AC6" s="869"/>
      <c r="AD6" s="869"/>
      <c r="AE6" s="869"/>
      <c r="AF6" s="869"/>
      <c r="AG6" s="869"/>
      <c r="AH6" s="869"/>
    </row>
    <row r="7" spans="2:7" ht="4.5" customHeight="1" thickBot="1">
      <c r="B7" s="83"/>
      <c r="C7" s="51"/>
      <c r="D7" s="51"/>
      <c r="E7" s="51"/>
      <c r="F7" s="51"/>
      <c r="G7" s="51"/>
    </row>
    <row r="8" spans="2:34" ht="19.5" customHeight="1" thickBot="1">
      <c r="B8" s="888"/>
      <c r="C8" s="889"/>
      <c r="D8" s="889"/>
      <c r="E8" s="889"/>
      <c r="F8" s="889"/>
      <c r="G8" s="890"/>
      <c r="H8" s="896" t="s">
        <v>80</v>
      </c>
      <c r="I8" s="882"/>
      <c r="J8" s="882"/>
      <c r="K8" s="882" t="s">
        <v>79</v>
      </c>
      <c r="L8" s="882"/>
      <c r="M8" s="882"/>
      <c r="N8" s="882" t="s">
        <v>81</v>
      </c>
      <c r="O8" s="882"/>
      <c r="P8" s="883"/>
      <c r="Q8" s="900" t="s">
        <v>80</v>
      </c>
      <c r="R8" s="882"/>
      <c r="S8" s="882"/>
      <c r="T8" s="882" t="s">
        <v>79</v>
      </c>
      <c r="U8" s="882"/>
      <c r="V8" s="882"/>
      <c r="W8" s="882" t="s">
        <v>81</v>
      </c>
      <c r="X8" s="882"/>
      <c r="Y8" s="883"/>
      <c r="Z8" s="896" t="s">
        <v>80</v>
      </c>
      <c r="AA8" s="882"/>
      <c r="AB8" s="882"/>
      <c r="AC8" s="882" t="s">
        <v>79</v>
      </c>
      <c r="AD8" s="882"/>
      <c r="AE8" s="882"/>
      <c r="AF8" s="882" t="s">
        <v>81</v>
      </c>
      <c r="AG8" s="882"/>
      <c r="AH8" s="883"/>
    </row>
    <row r="9" spans="2:34" s="201" customFormat="1" ht="15.75" customHeight="1" thickTop="1">
      <c r="B9" s="891" t="s">
        <v>227</v>
      </c>
      <c r="C9" s="892"/>
      <c r="D9" s="892"/>
      <c r="E9" s="892"/>
      <c r="F9" s="892"/>
      <c r="G9" s="893"/>
      <c r="H9" s="197" t="s">
        <v>233</v>
      </c>
      <c r="I9" s="198"/>
      <c r="J9" s="198"/>
      <c r="K9" s="198"/>
      <c r="L9" s="198"/>
      <c r="M9" s="198"/>
      <c r="N9" s="198"/>
      <c r="O9" s="198"/>
      <c r="P9" s="199"/>
      <c r="Q9" s="200" t="s">
        <v>557</v>
      </c>
      <c r="R9" s="198"/>
      <c r="S9" s="198"/>
      <c r="T9" s="198"/>
      <c r="U9" s="198"/>
      <c r="V9" s="198"/>
      <c r="W9" s="198"/>
      <c r="X9" s="198"/>
      <c r="Y9" s="199"/>
      <c r="Z9" s="200"/>
      <c r="AA9" s="198"/>
      <c r="AB9" s="198"/>
      <c r="AC9" s="198"/>
      <c r="AD9" s="198"/>
      <c r="AE9" s="198"/>
      <c r="AF9" s="198"/>
      <c r="AG9" s="198"/>
      <c r="AH9" s="199"/>
    </row>
    <row r="10" spans="2:34" s="201" customFormat="1" ht="13.5">
      <c r="B10" s="187"/>
      <c r="C10" s="202" t="s">
        <v>211</v>
      </c>
      <c r="D10" s="203"/>
      <c r="E10" s="203"/>
      <c r="F10" s="203"/>
      <c r="G10" s="204"/>
      <c r="H10" s="205"/>
      <c r="I10" s="205"/>
      <c r="J10" s="205"/>
      <c r="K10" s="205"/>
      <c r="L10" s="205"/>
      <c r="M10" s="205"/>
      <c r="N10" s="205"/>
      <c r="O10" s="205"/>
      <c r="P10" s="206"/>
      <c r="Q10" s="207"/>
      <c r="R10" s="205"/>
      <c r="S10" s="205"/>
      <c r="T10" s="205"/>
      <c r="U10" s="205"/>
      <c r="V10" s="205"/>
      <c r="W10" s="205"/>
      <c r="X10" s="205"/>
      <c r="Y10" s="206"/>
      <c r="Z10" s="205"/>
      <c r="AA10" s="205"/>
      <c r="AB10" s="205"/>
      <c r="AC10" s="205"/>
      <c r="AD10" s="205"/>
      <c r="AE10" s="205"/>
      <c r="AF10" s="205"/>
      <c r="AG10" s="205"/>
      <c r="AH10" s="206"/>
    </row>
    <row r="11" spans="2:34" s="201" customFormat="1" ht="16.5">
      <c r="B11" s="208"/>
      <c r="C11" s="192"/>
      <c r="D11" s="930" t="s">
        <v>313</v>
      </c>
      <c r="E11" s="930"/>
      <c r="F11" s="930"/>
      <c r="G11" s="931"/>
      <c r="H11" s="855">
        <v>3358.7008</v>
      </c>
      <c r="I11" s="885"/>
      <c r="J11" s="885"/>
      <c r="K11" s="886">
        <v>0.561</v>
      </c>
      <c r="L11" s="886"/>
      <c r="M11" s="886"/>
      <c r="N11" s="885">
        <f aca="true" t="shared" si="0" ref="N11:N17">H11*K11</f>
        <v>1884.2311488000003</v>
      </c>
      <c r="O11" s="885"/>
      <c r="P11" s="887"/>
      <c r="Q11" s="884">
        <v>2906.568</v>
      </c>
      <c r="R11" s="885"/>
      <c r="S11" s="885"/>
      <c r="T11" s="886">
        <v>0.561</v>
      </c>
      <c r="U11" s="886"/>
      <c r="V11" s="886"/>
      <c r="W11" s="885">
        <f aca="true" t="shared" si="1" ref="W11:W17">Q11*T11</f>
        <v>1630.5846480000002</v>
      </c>
      <c r="X11" s="885"/>
      <c r="Y11" s="887"/>
      <c r="Z11" s="855"/>
      <c r="AA11" s="885"/>
      <c r="AB11" s="885"/>
      <c r="AC11" s="886">
        <v>0.561</v>
      </c>
      <c r="AD11" s="886"/>
      <c r="AE11" s="886"/>
      <c r="AF11" s="885">
        <f aca="true" t="shared" si="2" ref="AF11:AF17">Z11*AC11</f>
        <v>0</v>
      </c>
      <c r="AG11" s="885"/>
      <c r="AH11" s="887"/>
    </row>
    <row r="12" spans="2:34" s="201" customFormat="1" ht="16.5">
      <c r="B12" s="208"/>
      <c r="C12" s="192"/>
      <c r="D12" s="930" t="s">
        <v>314</v>
      </c>
      <c r="E12" s="930"/>
      <c r="F12" s="930"/>
      <c r="G12" s="931"/>
      <c r="H12" s="855">
        <v>588.234</v>
      </c>
      <c r="I12" s="885"/>
      <c r="J12" s="885"/>
      <c r="K12" s="899">
        <v>2.71</v>
      </c>
      <c r="L12" s="899"/>
      <c r="M12" s="899"/>
      <c r="N12" s="885">
        <f t="shared" si="0"/>
        <v>1594.1141400000001</v>
      </c>
      <c r="O12" s="885"/>
      <c r="P12" s="887"/>
      <c r="Q12" s="884">
        <v>1603.226</v>
      </c>
      <c r="R12" s="885"/>
      <c r="S12" s="885"/>
      <c r="T12" s="899">
        <v>2.71</v>
      </c>
      <c r="U12" s="899"/>
      <c r="V12" s="899"/>
      <c r="W12" s="885">
        <f t="shared" si="1"/>
        <v>4344.74246</v>
      </c>
      <c r="X12" s="885"/>
      <c r="Y12" s="887"/>
      <c r="Z12" s="855"/>
      <c r="AA12" s="885"/>
      <c r="AB12" s="885"/>
      <c r="AC12" s="899">
        <v>2.71</v>
      </c>
      <c r="AD12" s="899"/>
      <c r="AE12" s="899"/>
      <c r="AF12" s="885">
        <f t="shared" si="2"/>
        <v>0</v>
      </c>
      <c r="AG12" s="885"/>
      <c r="AH12" s="887"/>
    </row>
    <row r="13" spans="2:34" s="201" customFormat="1" ht="16.5">
      <c r="B13" s="208"/>
      <c r="C13" s="193"/>
      <c r="D13" s="930" t="s">
        <v>315</v>
      </c>
      <c r="E13" s="930"/>
      <c r="F13" s="930"/>
      <c r="G13" s="931"/>
      <c r="H13" s="855">
        <v>18.598575</v>
      </c>
      <c r="I13" s="885"/>
      <c r="J13" s="885"/>
      <c r="K13" s="897">
        <v>310</v>
      </c>
      <c r="L13" s="897"/>
      <c r="M13" s="897"/>
      <c r="N13" s="885">
        <f t="shared" si="0"/>
        <v>5765.55825</v>
      </c>
      <c r="O13" s="885"/>
      <c r="P13" s="887"/>
      <c r="Q13" s="884">
        <v>0.5767</v>
      </c>
      <c r="R13" s="885"/>
      <c r="S13" s="885"/>
      <c r="T13" s="897">
        <v>310</v>
      </c>
      <c r="U13" s="897"/>
      <c r="V13" s="897"/>
      <c r="W13" s="885">
        <f t="shared" si="1"/>
        <v>178.777</v>
      </c>
      <c r="X13" s="885"/>
      <c r="Y13" s="887"/>
      <c r="Z13" s="855"/>
      <c r="AA13" s="885"/>
      <c r="AB13" s="885"/>
      <c r="AC13" s="897">
        <v>310</v>
      </c>
      <c r="AD13" s="897"/>
      <c r="AE13" s="897"/>
      <c r="AF13" s="885">
        <f t="shared" si="2"/>
        <v>0</v>
      </c>
      <c r="AG13" s="885"/>
      <c r="AH13" s="887"/>
    </row>
    <row r="14" spans="2:34" s="201" customFormat="1" ht="13.5">
      <c r="B14" s="209"/>
      <c r="C14" s="210" t="s">
        <v>214</v>
      </c>
      <c r="D14" s="203"/>
      <c r="E14" s="203"/>
      <c r="F14" s="203"/>
      <c r="G14" s="204"/>
      <c r="H14" s="205"/>
      <c r="I14" s="205"/>
      <c r="J14" s="205"/>
      <c r="K14" s="205"/>
      <c r="L14" s="205"/>
      <c r="M14" s="205"/>
      <c r="N14" s="205"/>
      <c r="O14" s="205"/>
      <c r="P14" s="206"/>
      <c r="Q14" s="207"/>
      <c r="R14" s="205"/>
      <c r="S14" s="205"/>
      <c r="T14" s="205"/>
      <c r="U14" s="205"/>
      <c r="V14" s="205"/>
      <c r="W14" s="205"/>
      <c r="X14" s="205"/>
      <c r="Y14" s="206"/>
      <c r="Z14" s="205"/>
      <c r="AA14" s="205"/>
      <c r="AB14" s="205"/>
      <c r="AC14" s="205"/>
      <c r="AD14" s="205"/>
      <c r="AE14" s="205"/>
      <c r="AF14" s="205"/>
      <c r="AG14" s="205"/>
      <c r="AH14" s="206"/>
    </row>
    <row r="15" spans="2:34" s="201" customFormat="1" ht="16.5">
      <c r="B15" s="208"/>
      <c r="C15" s="192"/>
      <c r="D15" s="930" t="s">
        <v>316</v>
      </c>
      <c r="E15" s="930"/>
      <c r="F15" s="930"/>
      <c r="G15" s="931"/>
      <c r="H15" s="902">
        <v>0</v>
      </c>
      <c r="I15" s="863"/>
      <c r="J15" s="864"/>
      <c r="K15" s="856">
        <v>0.561</v>
      </c>
      <c r="L15" s="857"/>
      <c r="M15" s="858"/>
      <c r="N15" s="851">
        <f t="shared" si="0"/>
        <v>0</v>
      </c>
      <c r="O15" s="852"/>
      <c r="P15" s="853"/>
      <c r="Q15" s="862">
        <v>0</v>
      </c>
      <c r="R15" s="863"/>
      <c r="S15" s="864"/>
      <c r="T15" s="856">
        <v>0.561</v>
      </c>
      <c r="U15" s="857"/>
      <c r="V15" s="858"/>
      <c r="W15" s="851">
        <f t="shared" si="1"/>
        <v>0</v>
      </c>
      <c r="X15" s="852"/>
      <c r="Y15" s="853"/>
      <c r="Z15" s="854"/>
      <c r="AA15" s="852"/>
      <c r="AB15" s="855"/>
      <c r="AC15" s="856">
        <v>0.561</v>
      </c>
      <c r="AD15" s="857"/>
      <c r="AE15" s="858"/>
      <c r="AF15" s="851">
        <f t="shared" si="2"/>
        <v>0</v>
      </c>
      <c r="AG15" s="852"/>
      <c r="AH15" s="853"/>
    </row>
    <row r="16" spans="2:34" s="201" customFormat="1" ht="30" customHeight="1">
      <c r="B16" s="208"/>
      <c r="C16" s="211"/>
      <c r="D16" s="932" t="s">
        <v>317</v>
      </c>
      <c r="E16" s="932"/>
      <c r="F16" s="932"/>
      <c r="G16" s="933"/>
      <c r="H16" s="864">
        <v>0</v>
      </c>
      <c r="I16" s="895"/>
      <c r="J16" s="895"/>
      <c r="K16" s="886">
        <v>0.058</v>
      </c>
      <c r="L16" s="886"/>
      <c r="M16" s="886"/>
      <c r="N16" s="851">
        <f t="shared" si="0"/>
        <v>0</v>
      </c>
      <c r="O16" s="852"/>
      <c r="P16" s="853"/>
      <c r="Q16" s="894">
        <v>0</v>
      </c>
      <c r="R16" s="895"/>
      <c r="S16" s="895"/>
      <c r="T16" s="886">
        <v>0.058</v>
      </c>
      <c r="U16" s="886"/>
      <c r="V16" s="886"/>
      <c r="W16" s="851">
        <f t="shared" si="1"/>
        <v>0</v>
      </c>
      <c r="X16" s="852"/>
      <c r="Y16" s="853"/>
      <c r="Z16" s="855"/>
      <c r="AA16" s="885"/>
      <c r="AB16" s="885"/>
      <c r="AC16" s="886">
        <v>0.058</v>
      </c>
      <c r="AD16" s="886"/>
      <c r="AE16" s="886"/>
      <c r="AF16" s="851">
        <f t="shared" si="2"/>
        <v>0</v>
      </c>
      <c r="AG16" s="852"/>
      <c r="AH16" s="853"/>
    </row>
    <row r="17" spans="2:34" s="201" customFormat="1" ht="16.5">
      <c r="B17" s="208"/>
      <c r="C17" s="212"/>
      <c r="D17" s="930" t="s">
        <v>318</v>
      </c>
      <c r="E17" s="930"/>
      <c r="F17" s="930"/>
      <c r="G17" s="931"/>
      <c r="H17" s="864">
        <v>0</v>
      </c>
      <c r="I17" s="895"/>
      <c r="J17" s="895"/>
      <c r="K17" s="886">
        <v>0.091</v>
      </c>
      <c r="L17" s="886"/>
      <c r="M17" s="886"/>
      <c r="N17" s="851">
        <f t="shared" si="0"/>
        <v>0</v>
      </c>
      <c r="O17" s="852"/>
      <c r="P17" s="853"/>
      <c r="Q17" s="894">
        <v>-96308.9</v>
      </c>
      <c r="R17" s="895"/>
      <c r="S17" s="895"/>
      <c r="T17" s="886">
        <v>0.091</v>
      </c>
      <c r="U17" s="886"/>
      <c r="V17" s="886"/>
      <c r="W17" s="851">
        <f t="shared" si="1"/>
        <v>-8764.1099</v>
      </c>
      <c r="X17" s="852"/>
      <c r="Y17" s="853"/>
      <c r="Z17" s="855"/>
      <c r="AA17" s="885"/>
      <c r="AB17" s="885"/>
      <c r="AC17" s="886">
        <v>0.091</v>
      </c>
      <c r="AD17" s="886"/>
      <c r="AE17" s="886"/>
      <c r="AF17" s="851">
        <f t="shared" si="2"/>
        <v>0</v>
      </c>
      <c r="AG17" s="852"/>
      <c r="AH17" s="853"/>
    </row>
    <row r="18" spans="2:34" s="201" customFormat="1" ht="17.25" customHeight="1" thickBot="1">
      <c r="B18" s="213"/>
      <c r="C18" s="922" t="s">
        <v>312</v>
      </c>
      <c r="D18" s="922"/>
      <c r="E18" s="922"/>
      <c r="F18" s="922"/>
      <c r="G18" s="923"/>
      <c r="H18" s="911"/>
      <c r="I18" s="908"/>
      <c r="J18" s="908"/>
      <c r="K18" s="907">
        <v>1.247</v>
      </c>
      <c r="L18" s="907"/>
      <c r="M18" s="907"/>
      <c r="N18" s="912"/>
      <c r="O18" s="913"/>
      <c r="P18" s="914"/>
      <c r="Q18" s="911"/>
      <c r="R18" s="908"/>
      <c r="S18" s="908"/>
      <c r="T18" s="907">
        <v>1.247</v>
      </c>
      <c r="U18" s="907"/>
      <c r="V18" s="907"/>
      <c r="W18" s="908"/>
      <c r="X18" s="908"/>
      <c r="Y18" s="909"/>
      <c r="Z18" s="911"/>
      <c r="AA18" s="908"/>
      <c r="AB18" s="908"/>
      <c r="AC18" s="907">
        <v>1.247</v>
      </c>
      <c r="AD18" s="907"/>
      <c r="AE18" s="907"/>
      <c r="AF18" s="908"/>
      <c r="AG18" s="908"/>
      <c r="AH18" s="909"/>
    </row>
    <row r="19" spans="2:34" ht="20.25" customHeight="1" thickBot="1" thickTop="1">
      <c r="B19" s="915" t="s">
        <v>71</v>
      </c>
      <c r="C19" s="916"/>
      <c r="D19" s="916"/>
      <c r="E19" s="916"/>
      <c r="F19" s="916"/>
      <c r="G19" s="917"/>
      <c r="H19" s="925" t="s">
        <v>237</v>
      </c>
      <c r="I19" s="926"/>
      <c r="J19" s="927"/>
      <c r="K19" s="928" t="s">
        <v>82</v>
      </c>
      <c r="L19" s="926"/>
      <c r="M19" s="927"/>
      <c r="N19" s="860">
        <f>(SUM(N11:P13)*K18)+(SUM(N15:P17))</f>
        <v>11527.147712883603</v>
      </c>
      <c r="O19" s="860"/>
      <c r="P19" s="861"/>
      <c r="Q19" s="924" t="s">
        <v>237</v>
      </c>
      <c r="R19" s="904"/>
      <c r="S19" s="904"/>
      <c r="T19" s="904" t="s">
        <v>83</v>
      </c>
      <c r="U19" s="904"/>
      <c r="V19" s="904"/>
      <c r="W19" s="860">
        <f>(SUM(W11:Y13)*T18)+(SUM(W15:Y17))</f>
        <v>-1089.942077323998</v>
      </c>
      <c r="X19" s="860"/>
      <c r="Y19" s="861"/>
      <c r="Z19" s="903" t="s">
        <v>82</v>
      </c>
      <c r="AA19" s="904"/>
      <c r="AB19" s="904"/>
      <c r="AC19" s="904" t="s">
        <v>83</v>
      </c>
      <c r="AD19" s="904"/>
      <c r="AE19" s="904"/>
      <c r="AF19" s="860">
        <f>(SUM(AF11:AH13)*AC18)+(SUM(AF15:AH17))</f>
        <v>0</v>
      </c>
      <c r="AG19" s="860"/>
      <c r="AH19" s="861"/>
    </row>
    <row r="20" spans="2:34" ht="15.75" customHeight="1">
      <c r="B20" s="830" t="s">
        <v>228</v>
      </c>
      <c r="C20" s="831"/>
      <c r="D20" s="831"/>
      <c r="E20" s="831"/>
      <c r="F20" s="831"/>
      <c r="G20" s="929"/>
      <c r="H20" s="214"/>
      <c r="I20" s="215"/>
      <c r="J20" s="215"/>
      <c r="K20" s="215"/>
      <c r="L20" s="215"/>
      <c r="M20" s="215"/>
      <c r="N20" s="215"/>
      <c r="O20" s="215"/>
      <c r="P20" s="216"/>
      <c r="Q20" s="217"/>
      <c r="R20" s="215"/>
      <c r="S20" s="215"/>
      <c r="T20" s="215"/>
      <c r="U20" s="215"/>
      <c r="V20" s="215"/>
      <c r="W20" s="215"/>
      <c r="X20" s="215"/>
      <c r="Y20" s="216"/>
      <c r="Z20" s="217"/>
      <c r="AA20" s="215"/>
      <c r="AB20" s="215"/>
      <c r="AC20" s="215"/>
      <c r="AD20" s="215"/>
      <c r="AE20" s="215"/>
      <c r="AF20" s="215"/>
      <c r="AG20" s="215"/>
      <c r="AH20" s="216"/>
    </row>
    <row r="21" spans="2:34" ht="13.5">
      <c r="B21" s="187"/>
      <c r="C21" s="210" t="s">
        <v>211</v>
      </c>
      <c r="D21" s="218"/>
      <c r="E21" s="218"/>
      <c r="F21" s="218"/>
      <c r="G21" s="219"/>
      <c r="H21" s="220"/>
      <c r="I21" s="220"/>
      <c r="J21" s="220"/>
      <c r="K21" s="220"/>
      <c r="L21" s="220"/>
      <c r="M21" s="220"/>
      <c r="N21" s="220"/>
      <c r="O21" s="220"/>
      <c r="P21" s="221"/>
      <c r="Q21" s="222"/>
      <c r="R21" s="220"/>
      <c r="S21" s="220"/>
      <c r="T21" s="220"/>
      <c r="U21" s="220"/>
      <c r="V21" s="220"/>
      <c r="W21" s="220"/>
      <c r="X21" s="220"/>
      <c r="Y21" s="221"/>
      <c r="Z21" s="220"/>
      <c r="AA21" s="220"/>
      <c r="AB21" s="220"/>
      <c r="AC21" s="220"/>
      <c r="AD21" s="220"/>
      <c r="AE21" s="220"/>
      <c r="AF21" s="220"/>
      <c r="AG21" s="220"/>
      <c r="AH21" s="221"/>
    </row>
    <row r="22" spans="2:34" ht="16.5">
      <c r="B22" s="208"/>
      <c r="C22" s="192"/>
      <c r="D22" s="930" t="s">
        <v>313</v>
      </c>
      <c r="E22" s="930"/>
      <c r="F22" s="930"/>
      <c r="G22" s="931"/>
      <c r="H22" s="855"/>
      <c r="I22" s="885"/>
      <c r="J22" s="885"/>
      <c r="K22" s="886">
        <v>0.561</v>
      </c>
      <c r="L22" s="886"/>
      <c r="M22" s="886"/>
      <c r="N22" s="885">
        <f aca="true" t="shared" si="3" ref="N22:N28">H22*K22</f>
        <v>0</v>
      </c>
      <c r="O22" s="885"/>
      <c r="P22" s="887"/>
      <c r="Q22" s="884"/>
      <c r="R22" s="885"/>
      <c r="S22" s="885"/>
      <c r="T22" s="886">
        <v>0.561</v>
      </c>
      <c r="U22" s="886"/>
      <c r="V22" s="886"/>
      <c r="W22" s="885">
        <f aca="true" t="shared" si="4" ref="W22:W28">Q22*T22</f>
        <v>0</v>
      </c>
      <c r="X22" s="885"/>
      <c r="Y22" s="887"/>
      <c r="Z22" s="855"/>
      <c r="AA22" s="885"/>
      <c r="AB22" s="885"/>
      <c r="AC22" s="886">
        <v>0.561</v>
      </c>
      <c r="AD22" s="886"/>
      <c r="AE22" s="886"/>
      <c r="AF22" s="885">
        <f aca="true" t="shared" si="5" ref="AF22:AF28">Z22*AC22</f>
        <v>0</v>
      </c>
      <c r="AG22" s="885"/>
      <c r="AH22" s="887"/>
    </row>
    <row r="23" spans="2:34" ht="16.5">
      <c r="B23" s="208"/>
      <c r="C23" s="192"/>
      <c r="D23" s="930" t="s">
        <v>314</v>
      </c>
      <c r="E23" s="930"/>
      <c r="F23" s="930"/>
      <c r="G23" s="931"/>
      <c r="H23" s="855"/>
      <c r="I23" s="885"/>
      <c r="J23" s="885"/>
      <c r="K23" s="899">
        <v>2.71</v>
      </c>
      <c r="L23" s="899"/>
      <c r="M23" s="899"/>
      <c r="N23" s="885">
        <f t="shared" si="3"/>
        <v>0</v>
      </c>
      <c r="O23" s="885"/>
      <c r="P23" s="887"/>
      <c r="Q23" s="884"/>
      <c r="R23" s="885"/>
      <c r="S23" s="885"/>
      <c r="T23" s="899">
        <v>2.71</v>
      </c>
      <c r="U23" s="899"/>
      <c r="V23" s="899"/>
      <c r="W23" s="885">
        <f t="shared" si="4"/>
        <v>0</v>
      </c>
      <c r="X23" s="885"/>
      <c r="Y23" s="887"/>
      <c r="Z23" s="855"/>
      <c r="AA23" s="885"/>
      <c r="AB23" s="885"/>
      <c r="AC23" s="899">
        <v>2.71</v>
      </c>
      <c r="AD23" s="899"/>
      <c r="AE23" s="899"/>
      <c r="AF23" s="885">
        <f t="shared" si="5"/>
        <v>0</v>
      </c>
      <c r="AG23" s="885"/>
      <c r="AH23" s="887"/>
    </row>
    <row r="24" spans="2:34" ht="16.5">
      <c r="B24" s="208"/>
      <c r="C24" s="193"/>
      <c r="D24" s="930" t="s">
        <v>315</v>
      </c>
      <c r="E24" s="930"/>
      <c r="F24" s="930"/>
      <c r="G24" s="931"/>
      <c r="H24" s="855"/>
      <c r="I24" s="885"/>
      <c r="J24" s="885"/>
      <c r="K24" s="897">
        <v>310</v>
      </c>
      <c r="L24" s="897"/>
      <c r="M24" s="897"/>
      <c r="N24" s="885">
        <f t="shared" si="3"/>
        <v>0</v>
      </c>
      <c r="O24" s="885"/>
      <c r="P24" s="887"/>
      <c r="Q24" s="884"/>
      <c r="R24" s="885"/>
      <c r="S24" s="885"/>
      <c r="T24" s="897">
        <v>310</v>
      </c>
      <c r="U24" s="897"/>
      <c r="V24" s="897"/>
      <c r="W24" s="885">
        <f t="shared" si="4"/>
        <v>0</v>
      </c>
      <c r="X24" s="885"/>
      <c r="Y24" s="887"/>
      <c r="Z24" s="855"/>
      <c r="AA24" s="885"/>
      <c r="AB24" s="885"/>
      <c r="AC24" s="897">
        <v>310</v>
      </c>
      <c r="AD24" s="897"/>
      <c r="AE24" s="897"/>
      <c r="AF24" s="885">
        <f t="shared" si="5"/>
        <v>0</v>
      </c>
      <c r="AG24" s="885"/>
      <c r="AH24" s="887"/>
    </row>
    <row r="25" spans="2:34" ht="13.5">
      <c r="B25" s="209"/>
      <c r="C25" s="210" t="s">
        <v>214</v>
      </c>
      <c r="D25" s="203"/>
      <c r="E25" s="203"/>
      <c r="F25" s="203"/>
      <c r="G25" s="204"/>
      <c r="H25" s="223"/>
      <c r="I25" s="223"/>
      <c r="J25" s="224"/>
      <c r="K25" s="225"/>
      <c r="L25" s="226"/>
      <c r="M25" s="227"/>
      <c r="N25" s="228"/>
      <c r="O25" s="223"/>
      <c r="P25" s="229"/>
      <c r="Q25" s="230"/>
      <c r="R25" s="223"/>
      <c r="S25" s="224"/>
      <c r="T25" s="225"/>
      <c r="U25" s="226"/>
      <c r="V25" s="227"/>
      <c r="W25" s="228"/>
      <c r="X25" s="223"/>
      <c r="Y25" s="229"/>
      <c r="Z25" s="223"/>
      <c r="AA25" s="223"/>
      <c r="AB25" s="224"/>
      <c r="AC25" s="225"/>
      <c r="AD25" s="226"/>
      <c r="AE25" s="227"/>
      <c r="AF25" s="228"/>
      <c r="AG25" s="223"/>
      <c r="AH25" s="229"/>
    </row>
    <row r="26" spans="2:34" ht="16.5">
      <c r="B26" s="208"/>
      <c r="C26" s="192"/>
      <c r="D26" s="930" t="s">
        <v>316</v>
      </c>
      <c r="E26" s="930"/>
      <c r="F26" s="930"/>
      <c r="G26" s="931"/>
      <c r="H26" s="859"/>
      <c r="I26" s="852"/>
      <c r="J26" s="855"/>
      <c r="K26" s="856">
        <v>0.561</v>
      </c>
      <c r="L26" s="857"/>
      <c r="M26" s="858"/>
      <c r="N26" s="851">
        <f t="shared" si="3"/>
        <v>0</v>
      </c>
      <c r="O26" s="852"/>
      <c r="P26" s="853"/>
      <c r="Q26" s="854"/>
      <c r="R26" s="852"/>
      <c r="S26" s="855"/>
      <c r="T26" s="856">
        <v>0.561</v>
      </c>
      <c r="U26" s="857"/>
      <c r="V26" s="858"/>
      <c r="W26" s="851">
        <f t="shared" si="4"/>
        <v>0</v>
      </c>
      <c r="X26" s="852"/>
      <c r="Y26" s="853"/>
      <c r="Z26" s="854"/>
      <c r="AA26" s="852"/>
      <c r="AB26" s="855"/>
      <c r="AC26" s="856">
        <v>0.561</v>
      </c>
      <c r="AD26" s="857"/>
      <c r="AE26" s="858"/>
      <c r="AF26" s="851">
        <f t="shared" si="5"/>
        <v>0</v>
      </c>
      <c r="AG26" s="852"/>
      <c r="AH26" s="853"/>
    </row>
    <row r="27" spans="2:34" ht="30" customHeight="1">
      <c r="B27" s="208"/>
      <c r="C27" s="211"/>
      <c r="D27" s="932" t="s">
        <v>317</v>
      </c>
      <c r="E27" s="932"/>
      <c r="F27" s="932"/>
      <c r="G27" s="933"/>
      <c r="H27" s="855"/>
      <c r="I27" s="885"/>
      <c r="J27" s="885"/>
      <c r="K27" s="886">
        <v>0.058</v>
      </c>
      <c r="L27" s="886"/>
      <c r="M27" s="886"/>
      <c r="N27" s="851">
        <f t="shared" si="3"/>
        <v>0</v>
      </c>
      <c r="O27" s="852"/>
      <c r="P27" s="853"/>
      <c r="Q27" s="884"/>
      <c r="R27" s="885"/>
      <c r="S27" s="885"/>
      <c r="T27" s="886">
        <v>0.058</v>
      </c>
      <c r="U27" s="886"/>
      <c r="V27" s="886"/>
      <c r="W27" s="851">
        <f t="shared" si="4"/>
        <v>0</v>
      </c>
      <c r="X27" s="852"/>
      <c r="Y27" s="853"/>
      <c r="Z27" s="855"/>
      <c r="AA27" s="885"/>
      <c r="AB27" s="885"/>
      <c r="AC27" s="886">
        <v>0.058</v>
      </c>
      <c r="AD27" s="886"/>
      <c r="AE27" s="886"/>
      <c r="AF27" s="851">
        <f t="shared" si="5"/>
        <v>0</v>
      </c>
      <c r="AG27" s="852"/>
      <c r="AH27" s="853"/>
    </row>
    <row r="28" spans="2:34" ht="12" customHeight="1">
      <c r="B28" s="208"/>
      <c r="C28" s="212"/>
      <c r="D28" s="930" t="s">
        <v>318</v>
      </c>
      <c r="E28" s="930"/>
      <c r="F28" s="930"/>
      <c r="G28" s="931"/>
      <c r="H28" s="855"/>
      <c r="I28" s="885"/>
      <c r="J28" s="885"/>
      <c r="K28" s="886">
        <v>0.091</v>
      </c>
      <c r="L28" s="886"/>
      <c r="M28" s="886"/>
      <c r="N28" s="851">
        <f t="shared" si="3"/>
        <v>0</v>
      </c>
      <c r="O28" s="852"/>
      <c r="P28" s="853"/>
      <c r="Q28" s="884"/>
      <c r="R28" s="885"/>
      <c r="S28" s="885"/>
      <c r="T28" s="886">
        <v>0.091</v>
      </c>
      <c r="U28" s="886"/>
      <c r="V28" s="886"/>
      <c r="W28" s="851">
        <f t="shared" si="4"/>
        <v>0</v>
      </c>
      <c r="X28" s="852"/>
      <c r="Y28" s="853"/>
      <c r="Z28" s="855"/>
      <c r="AA28" s="885"/>
      <c r="AB28" s="885"/>
      <c r="AC28" s="886">
        <v>0.091</v>
      </c>
      <c r="AD28" s="886"/>
      <c r="AE28" s="886"/>
      <c r="AF28" s="851">
        <f t="shared" si="5"/>
        <v>0</v>
      </c>
      <c r="AG28" s="852"/>
      <c r="AH28" s="853"/>
    </row>
    <row r="29" spans="2:34" ht="17.25" thickBot="1">
      <c r="B29" s="213"/>
      <c r="C29" s="922" t="s">
        <v>312</v>
      </c>
      <c r="D29" s="922"/>
      <c r="E29" s="922"/>
      <c r="F29" s="922"/>
      <c r="G29" s="923"/>
      <c r="H29" s="911"/>
      <c r="I29" s="908"/>
      <c r="J29" s="908"/>
      <c r="K29" s="907">
        <v>1.247</v>
      </c>
      <c r="L29" s="907"/>
      <c r="M29" s="907"/>
      <c r="N29" s="908"/>
      <c r="O29" s="908"/>
      <c r="P29" s="909"/>
      <c r="Q29" s="911"/>
      <c r="R29" s="908"/>
      <c r="S29" s="908"/>
      <c r="T29" s="907">
        <v>1.247</v>
      </c>
      <c r="U29" s="907"/>
      <c r="V29" s="907"/>
      <c r="W29" s="908"/>
      <c r="X29" s="908"/>
      <c r="Y29" s="909"/>
      <c r="Z29" s="911"/>
      <c r="AA29" s="908"/>
      <c r="AB29" s="908"/>
      <c r="AC29" s="907">
        <v>1.247</v>
      </c>
      <c r="AD29" s="907"/>
      <c r="AE29" s="907"/>
      <c r="AF29" s="908"/>
      <c r="AG29" s="908"/>
      <c r="AH29" s="909"/>
    </row>
    <row r="30" spans="2:34" ht="15" thickBot="1" thickTop="1">
      <c r="B30" s="915" t="s">
        <v>71</v>
      </c>
      <c r="C30" s="916"/>
      <c r="D30" s="916"/>
      <c r="E30" s="916"/>
      <c r="F30" s="916"/>
      <c r="G30" s="917"/>
      <c r="H30" s="918" t="s">
        <v>82</v>
      </c>
      <c r="I30" s="919"/>
      <c r="J30" s="920"/>
      <c r="K30" s="921" t="s">
        <v>82</v>
      </c>
      <c r="L30" s="919"/>
      <c r="M30" s="920"/>
      <c r="N30" s="860">
        <f>(SUM(N22:P24)*K29)+(SUM(N26:P28))</f>
        <v>0</v>
      </c>
      <c r="O30" s="860"/>
      <c r="P30" s="861"/>
      <c r="Q30" s="910" t="s">
        <v>82</v>
      </c>
      <c r="R30" s="906"/>
      <c r="S30" s="906"/>
      <c r="T30" s="906" t="s">
        <v>83</v>
      </c>
      <c r="U30" s="906"/>
      <c r="V30" s="906"/>
      <c r="W30" s="860">
        <f>(SUM(W22:Y24)*T29)+(SUM(W26:Y28))</f>
        <v>0</v>
      </c>
      <c r="X30" s="860"/>
      <c r="Y30" s="861"/>
      <c r="Z30" s="905" t="s">
        <v>237</v>
      </c>
      <c r="AA30" s="906"/>
      <c r="AB30" s="906"/>
      <c r="AC30" s="906" t="s">
        <v>83</v>
      </c>
      <c r="AD30" s="906"/>
      <c r="AE30" s="906"/>
      <c r="AF30" s="860">
        <f>(SUM(AF22:AH24)*AC29)+(SUM(AF26:AH28))</f>
        <v>0</v>
      </c>
      <c r="AG30" s="860"/>
      <c r="AH30" s="861"/>
    </row>
    <row r="31" spans="2:34" ht="15.75" customHeight="1">
      <c r="B31" s="934" t="s">
        <v>229</v>
      </c>
      <c r="C31" s="935"/>
      <c r="D31" s="935"/>
      <c r="E31" s="935"/>
      <c r="F31" s="935"/>
      <c r="G31" s="936"/>
      <c r="H31" s="214"/>
      <c r="I31" s="215"/>
      <c r="J31" s="215"/>
      <c r="K31" s="215"/>
      <c r="L31" s="215"/>
      <c r="M31" s="215"/>
      <c r="N31" s="215"/>
      <c r="O31" s="215"/>
      <c r="P31" s="216"/>
      <c r="Q31" s="217"/>
      <c r="R31" s="215"/>
      <c r="S31" s="215"/>
      <c r="T31" s="215"/>
      <c r="U31" s="215"/>
      <c r="V31" s="215"/>
      <c r="W31" s="215"/>
      <c r="X31" s="215"/>
      <c r="Y31" s="216"/>
      <c r="Z31" s="217"/>
      <c r="AA31" s="215"/>
      <c r="AB31" s="215"/>
      <c r="AC31" s="215"/>
      <c r="AD31" s="215"/>
      <c r="AE31" s="215"/>
      <c r="AF31" s="215"/>
      <c r="AG31" s="215"/>
      <c r="AH31" s="216"/>
    </row>
    <row r="32" spans="2:34" ht="13.5">
      <c r="B32" s="187"/>
      <c r="C32" s="210" t="s">
        <v>211</v>
      </c>
      <c r="D32" s="218"/>
      <c r="E32" s="218"/>
      <c r="F32" s="218"/>
      <c r="G32" s="219"/>
      <c r="H32" s="220"/>
      <c r="I32" s="220"/>
      <c r="J32" s="220"/>
      <c r="K32" s="220"/>
      <c r="L32" s="220"/>
      <c r="M32" s="220"/>
      <c r="N32" s="220"/>
      <c r="O32" s="220"/>
      <c r="P32" s="221"/>
      <c r="Q32" s="222"/>
      <c r="R32" s="220"/>
      <c r="S32" s="220"/>
      <c r="T32" s="220"/>
      <c r="U32" s="220"/>
      <c r="V32" s="220"/>
      <c r="W32" s="220"/>
      <c r="X32" s="220"/>
      <c r="Y32" s="221"/>
      <c r="Z32" s="220"/>
      <c r="AA32" s="220"/>
      <c r="AB32" s="220"/>
      <c r="AC32" s="220"/>
      <c r="AD32" s="220"/>
      <c r="AE32" s="220"/>
      <c r="AF32" s="220"/>
      <c r="AG32" s="220"/>
      <c r="AH32" s="221"/>
    </row>
    <row r="33" spans="2:34" ht="16.5">
      <c r="B33" s="208"/>
      <c r="C33" s="192"/>
      <c r="D33" s="930" t="s">
        <v>313</v>
      </c>
      <c r="E33" s="930"/>
      <c r="F33" s="930"/>
      <c r="G33" s="931"/>
      <c r="H33" s="855"/>
      <c r="I33" s="885"/>
      <c r="J33" s="885"/>
      <c r="K33" s="886">
        <v>0.561</v>
      </c>
      <c r="L33" s="886"/>
      <c r="M33" s="886"/>
      <c r="N33" s="885">
        <f aca="true" t="shared" si="6" ref="N33:N39">H33*K33</f>
        <v>0</v>
      </c>
      <c r="O33" s="885"/>
      <c r="P33" s="887"/>
      <c r="Q33" s="884"/>
      <c r="R33" s="885"/>
      <c r="S33" s="885"/>
      <c r="T33" s="886">
        <v>0.561</v>
      </c>
      <c r="U33" s="886"/>
      <c r="V33" s="886"/>
      <c r="W33" s="885">
        <f aca="true" t="shared" si="7" ref="W33:W39">Q33*T33</f>
        <v>0</v>
      </c>
      <c r="X33" s="885"/>
      <c r="Y33" s="887"/>
      <c r="Z33" s="855"/>
      <c r="AA33" s="885"/>
      <c r="AB33" s="885"/>
      <c r="AC33" s="886">
        <v>0.561</v>
      </c>
      <c r="AD33" s="886"/>
      <c r="AE33" s="886"/>
      <c r="AF33" s="885">
        <f aca="true" t="shared" si="8" ref="AF33:AF39">Z33*AC33</f>
        <v>0</v>
      </c>
      <c r="AG33" s="885"/>
      <c r="AH33" s="887"/>
    </row>
    <row r="34" spans="2:34" ht="16.5">
      <c r="B34" s="208"/>
      <c r="C34" s="192"/>
      <c r="D34" s="930" t="s">
        <v>314</v>
      </c>
      <c r="E34" s="930"/>
      <c r="F34" s="930"/>
      <c r="G34" s="931"/>
      <c r="H34" s="855"/>
      <c r="I34" s="885"/>
      <c r="J34" s="885"/>
      <c r="K34" s="899">
        <v>2.71</v>
      </c>
      <c r="L34" s="899"/>
      <c r="M34" s="899"/>
      <c r="N34" s="885">
        <f t="shared" si="6"/>
        <v>0</v>
      </c>
      <c r="O34" s="885"/>
      <c r="P34" s="887"/>
      <c r="Q34" s="884"/>
      <c r="R34" s="885"/>
      <c r="S34" s="885"/>
      <c r="T34" s="899">
        <v>2.71</v>
      </c>
      <c r="U34" s="899"/>
      <c r="V34" s="899"/>
      <c r="W34" s="885">
        <f t="shared" si="7"/>
        <v>0</v>
      </c>
      <c r="X34" s="885"/>
      <c r="Y34" s="887"/>
      <c r="Z34" s="855"/>
      <c r="AA34" s="885"/>
      <c r="AB34" s="885"/>
      <c r="AC34" s="899">
        <v>2.71</v>
      </c>
      <c r="AD34" s="899"/>
      <c r="AE34" s="899"/>
      <c r="AF34" s="885">
        <f t="shared" si="8"/>
        <v>0</v>
      </c>
      <c r="AG34" s="885"/>
      <c r="AH34" s="887"/>
    </row>
    <row r="35" spans="2:34" ht="16.5">
      <c r="B35" s="208"/>
      <c r="C35" s="193"/>
      <c r="D35" s="930" t="s">
        <v>315</v>
      </c>
      <c r="E35" s="930"/>
      <c r="F35" s="930"/>
      <c r="G35" s="931"/>
      <c r="H35" s="855"/>
      <c r="I35" s="885"/>
      <c r="J35" s="885"/>
      <c r="K35" s="897">
        <v>310</v>
      </c>
      <c r="L35" s="897"/>
      <c r="M35" s="897"/>
      <c r="N35" s="885">
        <f t="shared" si="6"/>
        <v>0</v>
      </c>
      <c r="O35" s="885"/>
      <c r="P35" s="887"/>
      <c r="Q35" s="884"/>
      <c r="R35" s="885"/>
      <c r="S35" s="885"/>
      <c r="T35" s="897">
        <v>310</v>
      </c>
      <c r="U35" s="897"/>
      <c r="V35" s="897"/>
      <c r="W35" s="885">
        <f t="shared" si="7"/>
        <v>0</v>
      </c>
      <c r="X35" s="885"/>
      <c r="Y35" s="887"/>
      <c r="Z35" s="855"/>
      <c r="AA35" s="885"/>
      <c r="AB35" s="885"/>
      <c r="AC35" s="897">
        <v>310</v>
      </c>
      <c r="AD35" s="897"/>
      <c r="AE35" s="897"/>
      <c r="AF35" s="885">
        <f t="shared" si="8"/>
        <v>0</v>
      </c>
      <c r="AG35" s="885"/>
      <c r="AH35" s="887"/>
    </row>
    <row r="36" spans="2:34" ht="13.5">
      <c r="B36" s="209"/>
      <c r="C36" s="210" t="s">
        <v>214</v>
      </c>
      <c r="D36" s="203"/>
      <c r="E36" s="203"/>
      <c r="F36" s="203"/>
      <c r="G36" s="204"/>
      <c r="H36" s="223"/>
      <c r="I36" s="223"/>
      <c r="J36" s="224"/>
      <c r="K36" s="225"/>
      <c r="L36" s="226"/>
      <c r="M36" s="227"/>
      <c r="N36" s="228"/>
      <c r="O36" s="223"/>
      <c r="P36" s="229"/>
      <c r="Q36" s="230"/>
      <c r="R36" s="223"/>
      <c r="S36" s="224"/>
      <c r="T36" s="225"/>
      <c r="U36" s="226"/>
      <c r="V36" s="227"/>
      <c r="W36" s="228"/>
      <c r="X36" s="223"/>
      <c r="Y36" s="229"/>
      <c r="Z36" s="223"/>
      <c r="AA36" s="223"/>
      <c r="AB36" s="224"/>
      <c r="AC36" s="225"/>
      <c r="AD36" s="226"/>
      <c r="AE36" s="227"/>
      <c r="AF36" s="228"/>
      <c r="AG36" s="223"/>
      <c r="AH36" s="229"/>
    </row>
    <row r="37" spans="2:34" ht="16.5">
      <c r="B37" s="208"/>
      <c r="C37" s="192"/>
      <c r="D37" s="930" t="s">
        <v>316</v>
      </c>
      <c r="E37" s="930"/>
      <c r="F37" s="930"/>
      <c r="G37" s="931"/>
      <c r="H37" s="859"/>
      <c r="I37" s="852"/>
      <c r="J37" s="855"/>
      <c r="K37" s="856">
        <v>0.561</v>
      </c>
      <c r="L37" s="857"/>
      <c r="M37" s="858"/>
      <c r="N37" s="851">
        <f t="shared" si="6"/>
        <v>0</v>
      </c>
      <c r="O37" s="852"/>
      <c r="P37" s="853"/>
      <c r="Q37" s="854"/>
      <c r="R37" s="852"/>
      <c r="S37" s="855"/>
      <c r="T37" s="856">
        <v>0.561</v>
      </c>
      <c r="U37" s="857"/>
      <c r="V37" s="858"/>
      <c r="W37" s="851">
        <f t="shared" si="7"/>
        <v>0</v>
      </c>
      <c r="X37" s="852"/>
      <c r="Y37" s="853"/>
      <c r="Z37" s="854"/>
      <c r="AA37" s="852"/>
      <c r="AB37" s="855"/>
      <c r="AC37" s="856">
        <v>0.561</v>
      </c>
      <c r="AD37" s="857"/>
      <c r="AE37" s="858"/>
      <c r="AF37" s="851">
        <f t="shared" si="8"/>
        <v>0</v>
      </c>
      <c r="AG37" s="852"/>
      <c r="AH37" s="853"/>
    </row>
    <row r="38" spans="2:34" ht="30" customHeight="1">
      <c r="B38" s="208"/>
      <c r="C38" s="211"/>
      <c r="D38" s="932" t="s">
        <v>317</v>
      </c>
      <c r="E38" s="932"/>
      <c r="F38" s="932"/>
      <c r="G38" s="933"/>
      <c r="H38" s="855"/>
      <c r="I38" s="885"/>
      <c r="J38" s="885"/>
      <c r="K38" s="886">
        <v>0.058</v>
      </c>
      <c r="L38" s="886"/>
      <c r="M38" s="886"/>
      <c r="N38" s="851">
        <f t="shared" si="6"/>
        <v>0</v>
      </c>
      <c r="O38" s="852"/>
      <c r="P38" s="853"/>
      <c r="Q38" s="884"/>
      <c r="R38" s="885"/>
      <c r="S38" s="885"/>
      <c r="T38" s="886">
        <v>0.058</v>
      </c>
      <c r="U38" s="886"/>
      <c r="V38" s="886"/>
      <c r="W38" s="851">
        <f t="shared" si="7"/>
        <v>0</v>
      </c>
      <c r="X38" s="852"/>
      <c r="Y38" s="853"/>
      <c r="Z38" s="855"/>
      <c r="AA38" s="885"/>
      <c r="AB38" s="885"/>
      <c r="AC38" s="886">
        <v>0.058</v>
      </c>
      <c r="AD38" s="886"/>
      <c r="AE38" s="886"/>
      <c r="AF38" s="851">
        <f t="shared" si="8"/>
        <v>0</v>
      </c>
      <c r="AG38" s="852"/>
      <c r="AH38" s="853"/>
    </row>
    <row r="39" spans="2:34" ht="12" customHeight="1">
      <c r="B39" s="208"/>
      <c r="C39" s="212"/>
      <c r="D39" s="930" t="s">
        <v>318</v>
      </c>
      <c r="E39" s="930"/>
      <c r="F39" s="930"/>
      <c r="G39" s="931"/>
      <c r="H39" s="855"/>
      <c r="I39" s="885"/>
      <c r="J39" s="885"/>
      <c r="K39" s="886">
        <v>0.091</v>
      </c>
      <c r="L39" s="886"/>
      <c r="M39" s="886"/>
      <c r="N39" s="851">
        <f t="shared" si="6"/>
        <v>0</v>
      </c>
      <c r="O39" s="852"/>
      <c r="P39" s="853"/>
      <c r="Q39" s="884"/>
      <c r="R39" s="885"/>
      <c r="S39" s="885"/>
      <c r="T39" s="886">
        <v>0.091</v>
      </c>
      <c r="U39" s="886"/>
      <c r="V39" s="886"/>
      <c r="W39" s="851">
        <f t="shared" si="7"/>
        <v>0</v>
      </c>
      <c r="X39" s="852"/>
      <c r="Y39" s="853"/>
      <c r="Z39" s="855"/>
      <c r="AA39" s="885"/>
      <c r="AB39" s="885"/>
      <c r="AC39" s="886">
        <v>0.091</v>
      </c>
      <c r="AD39" s="886"/>
      <c r="AE39" s="886"/>
      <c r="AF39" s="851">
        <f t="shared" si="8"/>
        <v>0</v>
      </c>
      <c r="AG39" s="852"/>
      <c r="AH39" s="853"/>
    </row>
    <row r="40" spans="2:34" ht="17.25" thickBot="1">
      <c r="B40" s="213"/>
      <c r="C40" s="922" t="s">
        <v>312</v>
      </c>
      <c r="D40" s="922"/>
      <c r="E40" s="922"/>
      <c r="F40" s="922"/>
      <c r="G40" s="923"/>
      <c r="H40" s="911"/>
      <c r="I40" s="908"/>
      <c r="J40" s="908"/>
      <c r="K40" s="907">
        <v>1.247</v>
      </c>
      <c r="L40" s="907"/>
      <c r="M40" s="907"/>
      <c r="N40" s="908"/>
      <c r="O40" s="908"/>
      <c r="P40" s="909"/>
      <c r="Q40" s="911"/>
      <c r="R40" s="908"/>
      <c r="S40" s="908"/>
      <c r="T40" s="907">
        <v>1.247</v>
      </c>
      <c r="U40" s="907"/>
      <c r="V40" s="907"/>
      <c r="W40" s="908"/>
      <c r="X40" s="908"/>
      <c r="Y40" s="909"/>
      <c r="Z40" s="911"/>
      <c r="AA40" s="908"/>
      <c r="AB40" s="908"/>
      <c r="AC40" s="907">
        <v>1.247</v>
      </c>
      <c r="AD40" s="907"/>
      <c r="AE40" s="907"/>
      <c r="AF40" s="908"/>
      <c r="AG40" s="908"/>
      <c r="AH40" s="909"/>
    </row>
    <row r="41" spans="2:34" ht="15" thickBot="1" thickTop="1">
      <c r="B41" s="915" t="s">
        <v>71</v>
      </c>
      <c r="C41" s="916"/>
      <c r="D41" s="916"/>
      <c r="E41" s="916"/>
      <c r="F41" s="916"/>
      <c r="G41" s="917"/>
      <c r="H41" s="918" t="s">
        <v>238</v>
      </c>
      <c r="I41" s="919"/>
      <c r="J41" s="920"/>
      <c r="K41" s="921" t="s">
        <v>82</v>
      </c>
      <c r="L41" s="919"/>
      <c r="M41" s="920"/>
      <c r="N41" s="860">
        <f>(SUM(N33:P35)*K40)+(SUM(N37:P39))</f>
        <v>0</v>
      </c>
      <c r="O41" s="860"/>
      <c r="P41" s="861"/>
      <c r="Q41" s="910" t="s">
        <v>82</v>
      </c>
      <c r="R41" s="906"/>
      <c r="S41" s="906"/>
      <c r="T41" s="906" t="s">
        <v>83</v>
      </c>
      <c r="U41" s="906"/>
      <c r="V41" s="906"/>
      <c r="W41" s="860">
        <f>(SUM(W33:Y35)*T40)+(SUM(W37:Y39))</f>
        <v>0</v>
      </c>
      <c r="X41" s="860"/>
      <c r="Y41" s="861"/>
      <c r="Z41" s="905" t="s">
        <v>237</v>
      </c>
      <c r="AA41" s="906"/>
      <c r="AB41" s="906"/>
      <c r="AC41" s="906" t="s">
        <v>83</v>
      </c>
      <c r="AD41" s="906"/>
      <c r="AE41" s="906"/>
      <c r="AF41" s="860">
        <f>(SUM(AF33:AH35)*AC40)+(SUM(AF37:AH39))</f>
        <v>0</v>
      </c>
      <c r="AG41" s="860"/>
      <c r="AH41" s="861"/>
    </row>
    <row r="42" spans="2:34" ht="15.75" customHeight="1">
      <c r="B42" s="934" t="s">
        <v>230</v>
      </c>
      <c r="C42" s="935"/>
      <c r="D42" s="935"/>
      <c r="E42" s="935"/>
      <c r="F42" s="935"/>
      <c r="G42" s="936"/>
      <c r="H42" s="214"/>
      <c r="I42" s="215"/>
      <c r="J42" s="215"/>
      <c r="K42" s="215"/>
      <c r="L42" s="215"/>
      <c r="M42" s="215"/>
      <c r="N42" s="215"/>
      <c r="O42" s="215"/>
      <c r="P42" s="216"/>
      <c r="Q42" s="217"/>
      <c r="R42" s="215"/>
      <c r="S42" s="215"/>
      <c r="T42" s="215"/>
      <c r="U42" s="215"/>
      <c r="V42" s="215"/>
      <c r="W42" s="215"/>
      <c r="X42" s="215"/>
      <c r="Y42" s="216"/>
      <c r="Z42" s="217"/>
      <c r="AA42" s="215"/>
      <c r="AB42" s="215"/>
      <c r="AC42" s="215"/>
      <c r="AD42" s="215"/>
      <c r="AE42" s="215"/>
      <c r="AF42" s="215"/>
      <c r="AG42" s="215"/>
      <c r="AH42" s="216"/>
    </row>
    <row r="43" spans="2:34" ht="13.5">
      <c r="B43" s="187"/>
      <c r="C43" s="210" t="s">
        <v>211</v>
      </c>
      <c r="D43" s="218"/>
      <c r="E43" s="218"/>
      <c r="F43" s="218"/>
      <c r="G43" s="219"/>
      <c r="H43" s="220"/>
      <c r="I43" s="220"/>
      <c r="J43" s="220"/>
      <c r="K43" s="220"/>
      <c r="L43" s="220"/>
      <c r="M43" s="220"/>
      <c r="N43" s="220"/>
      <c r="O43" s="220"/>
      <c r="P43" s="221"/>
      <c r="Q43" s="222"/>
      <c r="R43" s="220"/>
      <c r="S43" s="220"/>
      <c r="T43" s="220"/>
      <c r="U43" s="220"/>
      <c r="V43" s="220"/>
      <c r="W43" s="220"/>
      <c r="X43" s="220"/>
      <c r="Y43" s="221"/>
      <c r="Z43" s="220"/>
      <c r="AA43" s="220"/>
      <c r="AB43" s="220"/>
      <c r="AC43" s="220"/>
      <c r="AD43" s="220"/>
      <c r="AE43" s="220"/>
      <c r="AF43" s="220"/>
      <c r="AG43" s="220"/>
      <c r="AH43" s="221"/>
    </row>
    <row r="44" spans="2:34" ht="16.5">
      <c r="B44" s="208"/>
      <c r="C44" s="192"/>
      <c r="D44" s="930" t="s">
        <v>313</v>
      </c>
      <c r="E44" s="930"/>
      <c r="F44" s="930"/>
      <c r="G44" s="931"/>
      <c r="H44" s="855"/>
      <c r="I44" s="885"/>
      <c r="J44" s="885"/>
      <c r="K44" s="886">
        <v>0.561</v>
      </c>
      <c r="L44" s="886"/>
      <c r="M44" s="886"/>
      <c r="N44" s="885">
        <f aca="true" t="shared" si="9" ref="N44:N50">H44*K44</f>
        <v>0</v>
      </c>
      <c r="O44" s="885"/>
      <c r="P44" s="887"/>
      <c r="Q44" s="884"/>
      <c r="R44" s="885"/>
      <c r="S44" s="885"/>
      <c r="T44" s="886">
        <v>0.561</v>
      </c>
      <c r="U44" s="886"/>
      <c r="V44" s="886"/>
      <c r="W44" s="885">
        <f aca="true" t="shared" si="10" ref="W44:W50">Q44*T44</f>
        <v>0</v>
      </c>
      <c r="X44" s="885"/>
      <c r="Y44" s="887"/>
      <c r="Z44" s="855"/>
      <c r="AA44" s="885"/>
      <c r="AB44" s="885"/>
      <c r="AC44" s="886">
        <v>0.561</v>
      </c>
      <c r="AD44" s="886"/>
      <c r="AE44" s="886"/>
      <c r="AF44" s="885">
        <f aca="true" t="shared" si="11" ref="AF44:AF50">Z44*AC44</f>
        <v>0</v>
      </c>
      <c r="AG44" s="885"/>
      <c r="AH44" s="887"/>
    </row>
    <row r="45" spans="2:34" ht="16.5">
      <c r="B45" s="208"/>
      <c r="C45" s="192"/>
      <c r="D45" s="930" t="s">
        <v>314</v>
      </c>
      <c r="E45" s="930"/>
      <c r="F45" s="930"/>
      <c r="G45" s="931"/>
      <c r="H45" s="855"/>
      <c r="I45" s="885"/>
      <c r="J45" s="885"/>
      <c r="K45" s="899">
        <v>2.71</v>
      </c>
      <c r="L45" s="899"/>
      <c r="M45" s="899"/>
      <c r="N45" s="885">
        <f t="shared" si="9"/>
        <v>0</v>
      </c>
      <c r="O45" s="885"/>
      <c r="P45" s="887"/>
      <c r="Q45" s="884"/>
      <c r="R45" s="885"/>
      <c r="S45" s="885"/>
      <c r="T45" s="899">
        <v>2.71</v>
      </c>
      <c r="U45" s="899"/>
      <c r="V45" s="899"/>
      <c r="W45" s="885">
        <f t="shared" si="10"/>
        <v>0</v>
      </c>
      <c r="X45" s="885"/>
      <c r="Y45" s="887"/>
      <c r="Z45" s="855"/>
      <c r="AA45" s="885"/>
      <c r="AB45" s="885"/>
      <c r="AC45" s="899">
        <v>2.71</v>
      </c>
      <c r="AD45" s="899"/>
      <c r="AE45" s="899"/>
      <c r="AF45" s="885">
        <f t="shared" si="11"/>
        <v>0</v>
      </c>
      <c r="AG45" s="885"/>
      <c r="AH45" s="887"/>
    </row>
    <row r="46" spans="2:34" ht="16.5">
      <c r="B46" s="208"/>
      <c r="C46" s="193"/>
      <c r="D46" s="930" t="s">
        <v>315</v>
      </c>
      <c r="E46" s="930"/>
      <c r="F46" s="930"/>
      <c r="G46" s="931"/>
      <c r="H46" s="855"/>
      <c r="I46" s="885"/>
      <c r="J46" s="885"/>
      <c r="K46" s="897">
        <v>310</v>
      </c>
      <c r="L46" s="897"/>
      <c r="M46" s="897"/>
      <c r="N46" s="885">
        <f t="shared" si="9"/>
        <v>0</v>
      </c>
      <c r="O46" s="885"/>
      <c r="P46" s="887"/>
      <c r="Q46" s="884"/>
      <c r="R46" s="885"/>
      <c r="S46" s="885"/>
      <c r="T46" s="897">
        <v>310</v>
      </c>
      <c r="U46" s="897"/>
      <c r="V46" s="897"/>
      <c r="W46" s="885">
        <f t="shared" si="10"/>
        <v>0</v>
      </c>
      <c r="X46" s="885"/>
      <c r="Y46" s="887"/>
      <c r="Z46" s="855"/>
      <c r="AA46" s="885"/>
      <c r="AB46" s="885"/>
      <c r="AC46" s="897">
        <v>310</v>
      </c>
      <c r="AD46" s="897"/>
      <c r="AE46" s="897"/>
      <c r="AF46" s="885">
        <f t="shared" si="11"/>
        <v>0</v>
      </c>
      <c r="AG46" s="885"/>
      <c r="AH46" s="887"/>
    </row>
    <row r="47" spans="2:34" ht="13.5">
      <c r="B47" s="209"/>
      <c r="C47" s="210" t="s">
        <v>214</v>
      </c>
      <c r="D47" s="203"/>
      <c r="E47" s="203"/>
      <c r="F47" s="203"/>
      <c r="G47" s="204"/>
      <c r="H47" s="223"/>
      <c r="I47" s="223"/>
      <c r="J47" s="224"/>
      <c r="K47" s="225"/>
      <c r="L47" s="226"/>
      <c r="M47" s="227"/>
      <c r="N47" s="228"/>
      <c r="O47" s="223"/>
      <c r="P47" s="229"/>
      <c r="Q47" s="230"/>
      <c r="R47" s="223"/>
      <c r="S47" s="224"/>
      <c r="T47" s="225"/>
      <c r="U47" s="226"/>
      <c r="V47" s="227"/>
      <c r="W47" s="228"/>
      <c r="X47" s="223"/>
      <c r="Y47" s="229"/>
      <c r="Z47" s="223"/>
      <c r="AA47" s="223"/>
      <c r="AB47" s="224"/>
      <c r="AC47" s="225"/>
      <c r="AD47" s="226"/>
      <c r="AE47" s="227"/>
      <c r="AF47" s="228"/>
      <c r="AG47" s="223"/>
      <c r="AH47" s="229"/>
    </row>
    <row r="48" spans="2:34" ht="16.5">
      <c r="B48" s="208"/>
      <c r="C48" s="192"/>
      <c r="D48" s="930" t="s">
        <v>316</v>
      </c>
      <c r="E48" s="930"/>
      <c r="F48" s="930"/>
      <c r="G48" s="931"/>
      <c r="H48" s="859"/>
      <c r="I48" s="852"/>
      <c r="J48" s="855"/>
      <c r="K48" s="856">
        <v>0.561</v>
      </c>
      <c r="L48" s="857"/>
      <c r="M48" s="858"/>
      <c r="N48" s="851">
        <f t="shared" si="9"/>
        <v>0</v>
      </c>
      <c r="O48" s="852"/>
      <c r="P48" s="853"/>
      <c r="Q48" s="854"/>
      <c r="R48" s="852"/>
      <c r="S48" s="855"/>
      <c r="T48" s="856">
        <v>0.561</v>
      </c>
      <c r="U48" s="857"/>
      <c r="V48" s="858"/>
      <c r="W48" s="851">
        <f t="shared" si="10"/>
        <v>0</v>
      </c>
      <c r="X48" s="852"/>
      <c r="Y48" s="853"/>
      <c r="Z48" s="854"/>
      <c r="AA48" s="852"/>
      <c r="AB48" s="855"/>
      <c r="AC48" s="856">
        <v>0.561</v>
      </c>
      <c r="AD48" s="857"/>
      <c r="AE48" s="858"/>
      <c r="AF48" s="851">
        <f t="shared" si="11"/>
        <v>0</v>
      </c>
      <c r="AG48" s="852"/>
      <c r="AH48" s="853"/>
    </row>
    <row r="49" spans="2:34" ht="30" customHeight="1">
      <c r="B49" s="208"/>
      <c r="C49" s="211"/>
      <c r="D49" s="932" t="s">
        <v>317</v>
      </c>
      <c r="E49" s="932"/>
      <c r="F49" s="932"/>
      <c r="G49" s="933"/>
      <c r="H49" s="855"/>
      <c r="I49" s="885"/>
      <c r="J49" s="885"/>
      <c r="K49" s="886">
        <v>0.058</v>
      </c>
      <c r="L49" s="886"/>
      <c r="M49" s="886"/>
      <c r="N49" s="851">
        <f t="shared" si="9"/>
        <v>0</v>
      </c>
      <c r="O49" s="852"/>
      <c r="P49" s="853"/>
      <c r="Q49" s="884"/>
      <c r="R49" s="885"/>
      <c r="S49" s="885"/>
      <c r="T49" s="886">
        <v>0.058</v>
      </c>
      <c r="U49" s="886"/>
      <c r="V49" s="886"/>
      <c r="W49" s="851">
        <f t="shared" si="10"/>
        <v>0</v>
      </c>
      <c r="X49" s="852"/>
      <c r="Y49" s="853"/>
      <c r="Z49" s="855"/>
      <c r="AA49" s="885"/>
      <c r="AB49" s="885"/>
      <c r="AC49" s="886">
        <v>0.058</v>
      </c>
      <c r="AD49" s="886"/>
      <c r="AE49" s="886"/>
      <c r="AF49" s="851">
        <f t="shared" si="11"/>
        <v>0</v>
      </c>
      <c r="AG49" s="852"/>
      <c r="AH49" s="853"/>
    </row>
    <row r="50" spans="2:34" ht="12" customHeight="1">
      <c r="B50" s="208"/>
      <c r="C50" s="212"/>
      <c r="D50" s="930" t="s">
        <v>318</v>
      </c>
      <c r="E50" s="930"/>
      <c r="F50" s="930"/>
      <c r="G50" s="931"/>
      <c r="H50" s="855"/>
      <c r="I50" s="885"/>
      <c r="J50" s="885"/>
      <c r="K50" s="886">
        <v>0.091</v>
      </c>
      <c r="L50" s="886"/>
      <c r="M50" s="886"/>
      <c r="N50" s="851">
        <f t="shared" si="9"/>
        <v>0</v>
      </c>
      <c r="O50" s="852"/>
      <c r="P50" s="853"/>
      <c r="Q50" s="884"/>
      <c r="R50" s="885"/>
      <c r="S50" s="885"/>
      <c r="T50" s="886">
        <v>0.091</v>
      </c>
      <c r="U50" s="886"/>
      <c r="V50" s="886"/>
      <c r="W50" s="851">
        <f t="shared" si="10"/>
        <v>0</v>
      </c>
      <c r="X50" s="852"/>
      <c r="Y50" s="853"/>
      <c r="Z50" s="855"/>
      <c r="AA50" s="885"/>
      <c r="AB50" s="885"/>
      <c r="AC50" s="886">
        <v>0.091</v>
      </c>
      <c r="AD50" s="886"/>
      <c r="AE50" s="886"/>
      <c r="AF50" s="851">
        <f t="shared" si="11"/>
        <v>0</v>
      </c>
      <c r="AG50" s="852"/>
      <c r="AH50" s="853"/>
    </row>
    <row r="51" spans="2:34" ht="17.25" thickBot="1">
      <c r="B51" s="213"/>
      <c r="C51" s="922" t="s">
        <v>312</v>
      </c>
      <c r="D51" s="922"/>
      <c r="E51" s="922"/>
      <c r="F51" s="922"/>
      <c r="G51" s="923"/>
      <c r="H51" s="911"/>
      <c r="I51" s="908"/>
      <c r="J51" s="908"/>
      <c r="K51" s="907">
        <v>1.247</v>
      </c>
      <c r="L51" s="907"/>
      <c r="M51" s="907"/>
      <c r="N51" s="908"/>
      <c r="O51" s="908"/>
      <c r="P51" s="909"/>
      <c r="Q51" s="911"/>
      <c r="R51" s="908"/>
      <c r="S51" s="908"/>
      <c r="T51" s="907">
        <v>1.247</v>
      </c>
      <c r="U51" s="907"/>
      <c r="V51" s="907"/>
      <c r="W51" s="912"/>
      <c r="X51" s="913"/>
      <c r="Y51" s="914"/>
      <c r="Z51" s="911"/>
      <c r="AA51" s="908"/>
      <c r="AB51" s="908"/>
      <c r="AC51" s="907">
        <v>1.247</v>
      </c>
      <c r="AD51" s="907"/>
      <c r="AE51" s="907"/>
      <c r="AF51" s="908"/>
      <c r="AG51" s="908"/>
      <c r="AH51" s="909"/>
    </row>
    <row r="52" spans="2:34" ht="15" thickBot="1" thickTop="1">
      <c r="B52" s="915" t="s">
        <v>71</v>
      </c>
      <c r="C52" s="916"/>
      <c r="D52" s="916"/>
      <c r="E52" s="916"/>
      <c r="F52" s="916"/>
      <c r="G52" s="917"/>
      <c r="H52" s="918" t="s">
        <v>239</v>
      </c>
      <c r="I52" s="919"/>
      <c r="J52" s="920"/>
      <c r="K52" s="921" t="s">
        <v>82</v>
      </c>
      <c r="L52" s="919"/>
      <c r="M52" s="920"/>
      <c r="N52" s="860">
        <f>(SUM(N44:P46)*K51)+(SUM(N48:P50))</f>
        <v>0</v>
      </c>
      <c r="O52" s="860"/>
      <c r="P52" s="861"/>
      <c r="Q52" s="910" t="s">
        <v>237</v>
      </c>
      <c r="R52" s="906"/>
      <c r="S52" s="906"/>
      <c r="T52" s="906" t="s">
        <v>83</v>
      </c>
      <c r="U52" s="906"/>
      <c r="V52" s="906"/>
      <c r="W52" s="860">
        <f>(SUM(W44:Y46)*T51)+(SUM(W48:Y50))</f>
        <v>0</v>
      </c>
      <c r="X52" s="860"/>
      <c r="Y52" s="861"/>
      <c r="Z52" s="905" t="s">
        <v>237</v>
      </c>
      <c r="AA52" s="906"/>
      <c r="AB52" s="906"/>
      <c r="AC52" s="906" t="s">
        <v>83</v>
      </c>
      <c r="AD52" s="906"/>
      <c r="AE52" s="906"/>
      <c r="AF52" s="860">
        <f>(SUM(AF44:AH46)*AC51)+(SUM(AF48:AH50))</f>
        <v>0</v>
      </c>
      <c r="AG52" s="860"/>
      <c r="AH52" s="861"/>
    </row>
    <row r="53" spans="2:34" ht="15.75" customHeight="1">
      <c r="B53" s="934" t="s">
        <v>231</v>
      </c>
      <c r="C53" s="935"/>
      <c r="D53" s="935"/>
      <c r="E53" s="935"/>
      <c r="F53" s="935"/>
      <c r="G53" s="936"/>
      <c r="H53" s="214"/>
      <c r="I53" s="215"/>
      <c r="J53" s="215"/>
      <c r="K53" s="215"/>
      <c r="L53" s="215"/>
      <c r="M53" s="215"/>
      <c r="N53" s="215"/>
      <c r="O53" s="215"/>
      <c r="P53" s="216"/>
      <c r="Q53" s="217"/>
      <c r="R53" s="215"/>
      <c r="S53" s="215"/>
      <c r="T53" s="215"/>
      <c r="U53" s="215"/>
      <c r="V53" s="215"/>
      <c r="W53" s="215"/>
      <c r="X53" s="215"/>
      <c r="Y53" s="216"/>
      <c r="Z53" s="217"/>
      <c r="AA53" s="215"/>
      <c r="AB53" s="215"/>
      <c r="AC53" s="215"/>
      <c r="AD53" s="215"/>
      <c r="AE53" s="215"/>
      <c r="AF53" s="215"/>
      <c r="AG53" s="215"/>
      <c r="AH53" s="216"/>
    </row>
    <row r="54" spans="2:34" ht="13.5">
      <c r="B54" s="187"/>
      <c r="C54" s="210" t="s">
        <v>211</v>
      </c>
      <c r="D54" s="218"/>
      <c r="E54" s="218"/>
      <c r="F54" s="218"/>
      <c r="G54" s="219"/>
      <c r="H54" s="220"/>
      <c r="I54" s="220"/>
      <c r="J54" s="220"/>
      <c r="K54" s="220"/>
      <c r="L54" s="220"/>
      <c r="M54" s="220"/>
      <c r="N54" s="220"/>
      <c r="O54" s="220"/>
      <c r="P54" s="221"/>
      <c r="Q54" s="222"/>
      <c r="R54" s="220"/>
      <c r="S54" s="220"/>
      <c r="T54" s="220"/>
      <c r="U54" s="220"/>
      <c r="V54" s="220"/>
      <c r="W54" s="220"/>
      <c r="X54" s="220"/>
      <c r="Y54" s="221"/>
      <c r="Z54" s="220"/>
      <c r="AA54" s="220"/>
      <c r="AB54" s="220"/>
      <c r="AC54" s="220"/>
      <c r="AD54" s="220"/>
      <c r="AE54" s="220"/>
      <c r="AF54" s="220"/>
      <c r="AG54" s="220"/>
      <c r="AH54" s="221"/>
    </row>
    <row r="55" spans="2:34" ht="16.5">
      <c r="B55" s="208"/>
      <c r="C55" s="192"/>
      <c r="D55" s="930" t="s">
        <v>313</v>
      </c>
      <c r="E55" s="930"/>
      <c r="F55" s="930"/>
      <c r="G55" s="931"/>
      <c r="H55" s="855"/>
      <c r="I55" s="885"/>
      <c r="J55" s="885"/>
      <c r="K55" s="886">
        <v>0.561</v>
      </c>
      <c r="L55" s="886"/>
      <c r="M55" s="886"/>
      <c r="N55" s="885">
        <f aca="true" t="shared" si="12" ref="N55:N61">H55*K55</f>
        <v>0</v>
      </c>
      <c r="O55" s="885"/>
      <c r="P55" s="887"/>
      <c r="Q55" s="884"/>
      <c r="R55" s="885"/>
      <c r="S55" s="885"/>
      <c r="T55" s="886">
        <v>0.561</v>
      </c>
      <c r="U55" s="886"/>
      <c r="V55" s="886"/>
      <c r="W55" s="885">
        <f aca="true" t="shared" si="13" ref="W55:W61">Q55*T55</f>
        <v>0</v>
      </c>
      <c r="X55" s="885"/>
      <c r="Y55" s="887"/>
      <c r="Z55" s="855"/>
      <c r="AA55" s="885"/>
      <c r="AB55" s="885"/>
      <c r="AC55" s="886">
        <v>0.561</v>
      </c>
      <c r="AD55" s="886"/>
      <c r="AE55" s="886"/>
      <c r="AF55" s="885">
        <f aca="true" t="shared" si="14" ref="AF55:AF61">Z55*AC55</f>
        <v>0</v>
      </c>
      <c r="AG55" s="885"/>
      <c r="AH55" s="887"/>
    </row>
    <row r="56" spans="2:34" ht="16.5">
      <c r="B56" s="208"/>
      <c r="C56" s="192"/>
      <c r="D56" s="930" t="s">
        <v>314</v>
      </c>
      <c r="E56" s="930"/>
      <c r="F56" s="930"/>
      <c r="G56" s="931"/>
      <c r="H56" s="855"/>
      <c r="I56" s="885"/>
      <c r="J56" s="885"/>
      <c r="K56" s="899">
        <v>2.71</v>
      </c>
      <c r="L56" s="899"/>
      <c r="M56" s="899"/>
      <c r="N56" s="885">
        <f t="shared" si="12"/>
        <v>0</v>
      </c>
      <c r="O56" s="885"/>
      <c r="P56" s="887"/>
      <c r="Q56" s="884"/>
      <c r="R56" s="885"/>
      <c r="S56" s="885"/>
      <c r="T56" s="899">
        <v>2.71</v>
      </c>
      <c r="U56" s="899"/>
      <c r="V56" s="899"/>
      <c r="W56" s="885">
        <f t="shared" si="13"/>
        <v>0</v>
      </c>
      <c r="X56" s="885"/>
      <c r="Y56" s="887"/>
      <c r="Z56" s="855"/>
      <c r="AA56" s="885"/>
      <c r="AB56" s="885"/>
      <c r="AC56" s="899">
        <v>2.71</v>
      </c>
      <c r="AD56" s="899"/>
      <c r="AE56" s="899"/>
      <c r="AF56" s="885">
        <f t="shared" si="14"/>
        <v>0</v>
      </c>
      <c r="AG56" s="885"/>
      <c r="AH56" s="887"/>
    </row>
    <row r="57" spans="2:34" ht="16.5">
      <c r="B57" s="208"/>
      <c r="C57" s="193"/>
      <c r="D57" s="930" t="s">
        <v>315</v>
      </c>
      <c r="E57" s="930"/>
      <c r="F57" s="930"/>
      <c r="G57" s="931"/>
      <c r="H57" s="855"/>
      <c r="I57" s="885"/>
      <c r="J57" s="885"/>
      <c r="K57" s="897">
        <v>310</v>
      </c>
      <c r="L57" s="897"/>
      <c r="M57" s="897"/>
      <c r="N57" s="885">
        <f t="shared" si="12"/>
        <v>0</v>
      </c>
      <c r="O57" s="885"/>
      <c r="P57" s="887"/>
      <c r="Q57" s="884"/>
      <c r="R57" s="885"/>
      <c r="S57" s="885"/>
      <c r="T57" s="897">
        <v>310</v>
      </c>
      <c r="U57" s="897"/>
      <c r="V57" s="897"/>
      <c r="W57" s="885">
        <f t="shared" si="13"/>
        <v>0</v>
      </c>
      <c r="X57" s="885"/>
      <c r="Y57" s="887"/>
      <c r="Z57" s="855"/>
      <c r="AA57" s="885"/>
      <c r="AB57" s="885"/>
      <c r="AC57" s="897">
        <v>310</v>
      </c>
      <c r="AD57" s="897"/>
      <c r="AE57" s="897"/>
      <c r="AF57" s="885">
        <f t="shared" si="14"/>
        <v>0</v>
      </c>
      <c r="AG57" s="885"/>
      <c r="AH57" s="887"/>
    </row>
    <row r="58" spans="2:34" ht="13.5">
      <c r="B58" s="209"/>
      <c r="C58" s="210" t="s">
        <v>214</v>
      </c>
      <c r="D58" s="203"/>
      <c r="E58" s="203"/>
      <c r="F58" s="203"/>
      <c r="G58" s="204"/>
      <c r="H58" s="223"/>
      <c r="I58" s="223"/>
      <c r="J58" s="224"/>
      <c r="K58" s="225"/>
      <c r="L58" s="226"/>
      <c r="M58" s="227"/>
      <c r="N58" s="228"/>
      <c r="O58" s="223"/>
      <c r="P58" s="229"/>
      <c r="Q58" s="230"/>
      <c r="R58" s="223"/>
      <c r="S58" s="224"/>
      <c r="T58" s="225"/>
      <c r="U58" s="226"/>
      <c r="V58" s="227"/>
      <c r="W58" s="228"/>
      <c r="X58" s="223"/>
      <c r="Y58" s="229"/>
      <c r="Z58" s="223"/>
      <c r="AA58" s="223"/>
      <c r="AB58" s="224"/>
      <c r="AC58" s="225"/>
      <c r="AD58" s="226"/>
      <c r="AE58" s="227"/>
      <c r="AF58" s="228"/>
      <c r="AG58" s="223"/>
      <c r="AH58" s="229"/>
    </row>
    <row r="59" spans="2:34" ht="16.5">
      <c r="B59" s="208"/>
      <c r="C59" s="192"/>
      <c r="D59" s="930" t="s">
        <v>316</v>
      </c>
      <c r="E59" s="930"/>
      <c r="F59" s="930"/>
      <c r="G59" s="931"/>
      <c r="H59" s="859"/>
      <c r="I59" s="852"/>
      <c r="J59" s="855"/>
      <c r="K59" s="856">
        <v>0.561</v>
      </c>
      <c r="L59" s="857"/>
      <c r="M59" s="858"/>
      <c r="N59" s="851">
        <f t="shared" si="12"/>
        <v>0</v>
      </c>
      <c r="O59" s="852"/>
      <c r="P59" s="853"/>
      <c r="Q59" s="854"/>
      <c r="R59" s="852"/>
      <c r="S59" s="855"/>
      <c r="T59" s="856">
        <v>0.561</v>
      </c>
      <c r="U59" s="857"/>
      <c r="V59" s="858"/>
      <c r="W59" s="851">
        <f t="shared" si="13"/>
        <v>0</v>
      </c>
      <c r="X59" s="852"/>
      <c r="Y59" s="853"/>
      <c r="Z59" s="854"/>
      <c r="AA59" s="852"/>
      <c r="AB59" s="855"/>
      <c r="AC59" s="856">
        <v>0.561</v>
      </c>
      <c r="AD59" s="857"/>
      <c r="AE59" s="858"/>
      <c r="AF59" s="851">
        <f t="shared" si="14"/>
        <v>0</v>
      </c>
      <c r="AG59" s="852"/>
      <c r="AH59" s="853"/>
    </row>
    <row r="60" spans="2:34" ht="30" customHeight="1">
      <c r="B60" s="208"/>
      <c r="C60" s="211"/>
      <c r="D60" s="932" t="s">
        <v>317</v>
      </c>
      <c r="E60" s="932"/>
      <c r="F60" s="932"/>
      <c r="G60" s="933"/>
      <c r="H60" s="855"/>
      <c r="I60" s="885"/>
      <c r="J60" s="885"/>
      <c r="K60" s="886">
        <v>0.058</v>
      </c>
      <c r="L60" s="886"/>
      <c r="M60" s="886"/>
      <c r="N60" s="851">
        <f t="shared" si="12"/>
        <v>0</v>
      </c>
      <c r="O60" s="852"/>
      <c r="P60" s="853"/>
      <c r="Q60" s="884"/>
      <c r="R60" s="885"/>
      <c r="S60" s="885"/>
      <c r="T60" s="886">
        <v>0.058</v>
      </c>
      <c r="U60" s="886"/>
      <c r="V60" s="886"/>
      <c r="W60" s="851">
        <f t="shared" si="13"/>
        <v>0</v>
      </c>
      <c r="X60" s="852"/>
      <c r="Y60" s="853"/>
      <c r="Z60" s="855"/>
      <c r="AA60" s="885"/>
      <c r="AB60" s="885"/>
      <c r="AC60" s="886">
        <v>0.058</v>
      </c>
      <c r="AD60" s="886"/>
      <c r="AE60" s="886"/>
      <c r="AF60" s="851">
        <f t="shared" si="14"/>
        <v>0</v>
      </c>
      <c r="AG60" s="852"/>
      <c r="AH60" s="853"/>
    </row>
    <row r="61" spans="2:34" ht="12" customHeight="1">
      <c r="B61" s="208"/>
      <c r="C61" s="212"/>
      <c r="D61" s="930" t="s">
        <v>318</v>
      </c>
      <c r="E61" s="930"/>
      <c r="F61" s="930"/>
      <c r="G61" s="931"/>
      <c r="H61" s="855"/>
      <c r="I61" s="885"/>
      <c r="J61" s="885"/>
      <c r="K61" s="886">
        <v>0.091</v>
      </c>
      <c r="L61" s="886"/>
      <c r="M61" s="886"/>
      <c r="N61" s="851">
        <f t="shared" si="12"/>
        <v>0</v>
      </c>
      <c r="O61" s="852"/>
      <c r="P61" s="853"/>
      <c r="Q61" s="884"/>
      <c r="R61" s="885"/>
      <c r="S61" s="885"/>
      <c r="T61" s="886">
        <v>0.091</v>
      </c>
      <c r="U61" s="886"/>
      <c r="V61" s="886"/>
      <c r="W61" s="851">
        <f t="shared" si="13"/>
        <v>0</v>
      </c>
      <c r="X61" s="852"/>
      <c r="Y61" s="853"/>
      <c r="Z61" s="855"/>
      <c r="AA61" s="885"/>
      <c r="AB61" s="885"/>
      <c r="AC61" s="886">
        <v>0.091</v>
      </c>
      <c r="AD61" s="886"/>
      <c r="AE61" s="886"/>
      <c r="AF61" s="851">
        <f t="shared" si="14"/>
        <v>0</v>
      </c>
      <c r="AG61" s="852"/>
      <c r="AH61" s="853"/>
    </row>
    <row r="62" spans="2:34" ht="17.25" thickBot="1">
      <c r="B62" s="213"/>
      <c r="C62" s="922" t="s">
        <v>312</v>
      </c>
      <c r="D62" s="922"/>
      <c r="E62" s="922"/>
      <c r="F62" s="922"/>
      <c r="G62" s="923"/>
      <c r="H62" s="911"/>
      <c r="I62" s="908"/>
      <c r="J62" s="908"/>
      <c r="K62" s="907">
        <v>1.247</v>
      </c>
      <c r="L62" s="907"/>
      <c r="M62" s="907"/>
      <c r="N62" s="908"/>
      <c r="O62" s="908"/>
      <c r="P62" s="909"/>
      <c r="Q62" s="911"/>
      <c r="R62" s="908"/>
      <c r="S62" s="908"/>
      <c r="T62" s="907">
        <v>1.247</v>
      </c>
      <c r="U62" s="907"/>
      <c r="V62" s="907"/>
      <c r="W62" s="908"/>
      <c r="X62" s="908"/>
      <c r="Y62" s="909"/>
      <c r="Z62" s="911"/>
      <c r="AA62" s="908"/>
      <c r="AB62" s="908"/>
      <c r="AC62" s="907">
        <v>1.247</v>
      </c>
      <c r="AD62" s="907"/>
      <c r="AE62" s="907"/>
      <c r="AF62" s="908"/>
      <c r="AG62" s="908"/>
      <c r="AH62" s="909"/>
    </row>
    <row r="63" spans="2:34" ht="15" thickBot="1" thickTop="1">
      <c r="B63" s="915" t="s">
        <v>71</v>
      </c>
      <c r="C63" s="916"/>
      <c r="D63" s="916"/>
      <c r="E63" s="916"/>
      <c r="F63" s="916"/>
      <c r="G63" s="917"/>
      <c r="H63" s="918" t="s">
        <v>237</v>
      </c>
      <c r="I63" s="919"/>
      <c r="J63" s="920"/>
      <c r="K63" s="921" t="s">
        <v>82</v>
      </c>
      <c r="L63" s="919"/>
      <c r="M63" s="920"/>
      <c r="N63" s="860">
        <f>(SUM(N55:P57)*K62)+(SUM(N59:P61))</f>
        <v>0</v>
      </c>
      <c r="O63" s="860"/>
      <c r="P63" s="861"/>
      <c r="Q63" s="910" t="s">
        <v>82</v>
      </c>
      <c r="R63" s="906"/>
      <c r="S63" s="906"/>
      <c r="T63" s="906" t="s">
        <v>83</v>
      </c>
      <c r="U63" s="906"/>
      <c r="V63" s="906"/>
      <c r="W63" s="860">
        <f>(SUM(W55:Y57)*T62)+(SUM(W59:Y61))</f>
        <v>0</v>
      </c>
      <c r="X63" s="860"/>
      <c r="Y63" s="861"/>
      <c r="Z63" s="905" t="s">
        <v>82</v>
      </c>
      <c r="AA63" s="906"/>
      <c r="AB63" s="906"/>
      <c r="AC63" s="906" t="s">
        <v>83</v>
      </c>
      <c r="AD63" s="906"/>
      <c r="AE63" s="906"/>
      <c r="AF63" s="860">
        <f>(SUM(AF55:AH57)*AC62)+(SUM(AF59:AH61))</f>
        <v>0</v>
      </c>
      <c r="AG63" s="860"/>
      <c r="AH63" s="861"/>
    </row>
    <row r="64" spans="2:34" ht="15.75" customHeight="1">
      <c r="B64" s="934" t="s">
        <v>232</v>
      </c>
      <c r="C64" s="935"/>
      <c r="D64" s="935"/>
      <c r="E64" s="935"/>
      <c r="F64" s="935"/>
      <c r="G64" s="936"/>
      <c r="H64" s="214"/>
      <c r="I64" s="215"/>
      <c r="J64" s="215"/>
      <c r="K64" s="215"/>
      <c r="L64" s="215"/>
      <c r="M64" s="215"/>
      <c r="N64" s="215"/>
      <c r="O64" s="215"/>
      <c r="P64" s="216"/>
      <c r="Q64" s="217"/>
      <c r="R64" s="215"/>
      <c r="S64" s="215"/>
      <c r="T64" s="215"/>
      <c r="U64" s="215"/>
      <c r="V64" s="215"/>
      <c r="W64" s="215"/>
      <c r="X64" s="215"/>
      <c r="Y64" s="216"/>
      <c r="Z64" s="217"/>
      <c r="AA64" s="215"/>
      <c r="AB64" s="215"/>
      <c r="AC64" s="215"/>
      <c r="AD64" s="215"/>
      <c r="AE64" s="215"/>
      <c r="AF64" s="215"/>
      <c r="AG64" s="215"/>
      <c r="AH64" s="216"/>
    </row>
    <row r="65" spans="2:34" ht="13.5">
      <c r="B65" s="187"/>
      <c r="C65" s="210" t="s">
        <v>211</v>
      </c>
      <c r="D65" s="218"/>
      <c r="E65" s="218"/>
      <c r="F65" s="218"/>
      <c r="G65" s="219"/>
      <c r="H65" s="220"/>
      <c r="I65" s="220"/>
      <c r="J65" s="220"/>
      <c r="K65" s="220"/>
      <c r="L65" s="220"/>
      <c r="M65" s="220"/>
      <c r="N65" s="220"/>
      <c r="O65" s="220"/>
      <c r="P65" s="221"/>
      <c r="Q65" s="222"/>
      <c r="R65" s="220"/>
      <c r="S65" s="220"/>
      <c r="T65" s="220"/>
      <c r="U65" s="220"/>
      <c r="V65" s="220"/>
      <c r="W65" s="220"/>
      <c r="X65" s="220"/>
      <c r="Y65" s="221"/>
      <c r="Z65" s="220"/>
      <c r="AA65" s="220"/>
      <c r="AB65" s="220"/>
      <c r="AC65" s="220"/>
      <c r="AD65" s="220"/>
      <c r="AE65" s="220"/>
      <c r="AF65" s="220"/>
      <c r="AG65" s="220"/>
      <c r="AH65" s="221"/>
    </row>
    <row r="66" spans="2:34" ht="16.5">
      <c r="B66" s="208"/>
      <c r="C66" s="192"/>
      <c r="D66" s="930" t="s">
        <v>313</v>
      </c>
      <c r="E66" s="930"/>
      <c r="F66" s="930"/>
      <c r="G66" s="931"/>
      <c r="H66" s="855"/>
      <c r="I66" s="885"/>
      <c r="J66" s="885"/>
      <c r="K66" s="886">
        <v>0.561</v>
      </c>
      <c r="L66" s="886"/>
      <c r="M66" s="886"/>
      <c r="N66" s="885">
        <f aca="true" t="shared" si="15" ref="N66:N72">H66*K66</f>
        <v>0</v>
      </c>
      <c r="O66" s="885"/>
      <c r="P66" s="887"/>
      <c r="Q66" s="884"/>
      <c r="R66" s="885"/>
      <c r="S66" s="885"/>
      <c r="T66" s="886">
        <v>0.561</v>
      </c>
      <c r="U66" s="886"/>
      <c r="V66" s="886"/>
      <c r="W66" s="885">
        <f aca="true" t="shared" si="16" ref="W66:W72">Q66*T66</f>
        <v>0</v>
      </c>
      <c r="X66" s="885"/>
      <c r="Y66" s="887"/>
      <c r="Z66" s="855"/>
      <c r="AA66" s="885"/>
      <c r="AB66" s="885"/>
      <c r="AC66" s="886">
        <v>0.561</v>
      </c>
      <c r="AD66" s="886"/>
      <c r="AE66" s="886"/>
      <c r="AF66" s="885">
        <f aca="true" t="shared" si="17" ref="AF66:AF72">Z66*AC66</f>
        <v>0</v>
      </c>
      <c r="AG66" s="885"/>
      <c r="AH66" s="887"/>
    </row>
    <row r="67" spans="2:34" ht="16.5">
      <c r="B67" s="208"/>
      <c r="C67" s="192"/>
      <c r="D67" s="930" t="s">
        <v>314</v>
      </c>
      <c r="E67" s="930"/>
      <c r="F67" s="930"/>
      <c r="G67" s="931"/>
      <c r="H67" s="855"/>
      <c r="I67" s="885"/>
      <c r="J67" s="885"/>
      <c r="K67" s="899">
        <v>2.71</v>
      </c>
      <c r="L67" s="899"/>
      <c r="M67" s="899"/>
      <c r="N67" s="885">
        <f t="shared" si="15"/>
        <v>0</v>
      </c>
      <c r="O67" s="885"/>
      <c r="P67" s="887"/>
      <c r="Q67" s="884"/>
      <c r="R67" s="885"/>
      <c r="S67" s="885"/>
      <c r="T67" s="899">
        <v>2.71</v>
      </c>
      <c r="U67" s="899"/>
      <c r="V67" s="899"/>
      <c r="W67" s="885">
        <f t="shared" si="16"/>
        <v>0</v>
      </c>
      <c r="X67" s="885"/>
      <c r="Y67" s="887"/>
      <c r="Z67" s="855"/>
      <c r="AA67" s="885"/>
      <c r="AB67" s="885"/>
      <c r="AC67" s="899">
        <v>2.71</v>
      </c>
      <c r="AD67" s="899"/>
      <c r="AE67" s="899"/>
      <c r="AF67" s="885">
        <f t="shared" si="17"/>
        <v>0</v>
      </c>
      <c r="AG67" s="885"/>
      <c r="AH67" s="887"/>
    </row>
    <row r="68" spans="2:34" ht="16.5">
      <c r="B68" s="208"/>
      <c r="C68" s="193"/>
      <c r="D68" s="930" t="s">
        <v>315</v>
      </c>
      <c r="E68" s="930"/>
      <c r="F68" s="930"/>
      <c r="G68" s="931"/>
      <c r="H68" s="855"/>
      <c r="I68" s="885"/>
      <c r="J68" s="885"/>
      <c r="K68" s="897">
        <v>310</v>
      </c>
      <c r="L68" s="897"/>
      <c r="M68" s="897"/>
      <c r="N68" s="885">
        <f t="shared" si="15"/>
        <v>0</v>
      </c>
      <c r="O68" s="885"/>
      <c r="P68" s="887"/>
      <c r="Q68" s="884"/>
      <c r="R68" s="885"/>
      <c r="S68" s="885"/>
      <c r="T68" s="897">
        <v>310</v>
      </c>
      <c r="U68" s="897"/>
      <c r="V68" s="897"/>
      <c r="W68" s="885">
        <f t="shared" si="16"/>
        <v>0</v>
      </c>
      <c r="X68" s="885"/>
      <c r="Y68" s="887"/>
      <c r="Z68" s="855"/>
      <c r="AA68" s="885"/>
      <c r="AB68" s="885"/>
      <c r="AC68" s="897">
        <v>310</v>
      </c>
      <c r="AD68" s="897"/>
      <c r="AE68" s="897"/>
      <c r="AF68" s="885">
        <f t="shared" si="17"/>
        <v>0</v>
      </c>
      <c r="AG68" s="885"/>
      <c r="AH68" s="887"/>
    </row>
    <row r="69" spans="2:34" ht="13.5">
      <c r="B69" s="209"/>
      <c r="C69" s="210" t="s">
        <v>214</v>
      </c>
      <c r="D69" s="203"/>
      <c r="E69" s="203"/>
      <c r="F69" s="203"/>
      <c r="G69" s="204"/>
      <c r="H69" s="223"/>
      <c r="I69" s="223"/>
      <c r="J69" s="224"/>
      <c r="K69" s="225"/>
      <c r="L69" s="226"/>
      <c r="M69" s="227"/>
      <c r="N69" s="228"/>
      <c r="O69" s="223"/>
      <c r="P69" s="229"/>
      <c r="Q69" s="230"/>
      <c r="R69" s="223"/>
      <c r="S69" s="224"/>
      <c r="T69" s="225"/>
      <c r="U69" s="226"/>
      <c r="V69" s="227"/>
      <c r="W69" s="228"/>
      <c r="X69" s="223"/>
      <c r="Y69" s="229"/>
      <c r="Z69" s="223"/>
      <c r="AA69" s="223"/>
      <c r="AB69" s="224"/>
      <c r="AC69" s="225"/>
      <c r="AD69" s="226"/>
      <c r="AE69" s="227"/>
      <c r="AF69" s="228"/>
      <c r="AG69" s="223"/>
      <c r="AH69" s="229"/>
    </row>
    <row r="70" spans="2:34" ht="13.5">
      <c r="B70" s="208"/>
      <c r="C70" s="192"/>
      <c r="D70" s="930" t="s">
        <v>234</v>
      </c>
      <c r="E70" s="930"/>
      <c r="F70" s="930"/>
      <c r="G70" s="931"/>
      <c r="H70" s="859"/>
      <c r="I70" s="852"/>
      <c r="J70" s="855"/>
      <c r="K70" s="856">
        <v>0.561</v>
      </c>
      <c r="L70" s="857"/>
      <c r="M70" s="858"/>
      <c r="N70" s="851">
        <f t="shared" si="15"/>
        <v>0</v>
      </c>
      <c r="O70" s="852"/>
      <c r="P70" s="853"/>
      <c r="Q70" s="854"/>
      <c r="R70" s="852"/>
      <c r="S70" s="855"/>
      <c r="T70" s="856">
        <v>0.561</v>
      </c>
      <c r="U70" s="857"/>
      <c r="V70" s="858"/>
      <c r="W70" s="851">
        <f t="shared" si="16"/>
        <v>0</v>
      </c>
      <c r="X70" s="852"/>
      <c r="Y70" s="853"/>
      <c r="Z70" s="854"/>
      <c r="AA70" s="852"/>
      <c r="AB70" s="855"/>
      <c r="AC70" s="856">
        <v>0.561</v>
      </c>
      <c r="AD70" s="857"/>
      <c r="AE70" s="858"/>
      <c r="AF70" s="851">
        <f t="shared" si="17"/>
        <v>0</v>
      </c>
      <c r="AG70" s="852"/>
      <c r="AH70" s="853"/>
    </row>
    <row r="71" spans="2:34" ht="30" customHeight="1">
      <c r="B71" s="208"/>
      <c r="C71" s="211"/>
      <c r="D71" s="932" t="s">
        <v>235</v>
      </c>
      <c r="E71" s="932"/>
      <c r="F71" s="932"/>
      <c r="G71" s="933"/>
      <c r="H71" s="855"/>
      <c r="I71" s="885"/>
      <c r="J71" s="885"/>
      <c r="K71" s="886">
        <v>0.058</v>
      </c>
      <c r="L71" s="886"/>
      <c r="M71" s="886"/>
      <c r="N71" s="851">
        <f t="shared" si="15"/>
        <v>0</v>
      </c>
      <c r="O71" s="852"/>
      <c r="P71" s="853"/>
      <c r="Q71" s="884"/>
      <c r="R71" s="885"/>
      <c r="S71" s="885"/>
      <c r="T71" s="886">
        <v>0.058</v>
      </c>
      <c r="U71" s="886"/>
      <c r="V71" s="886"/>
      <c r="W71" s="851">
        <f t="shared" si="16"/>
        <v>0</v>
      </c>
      <c r="X71" s="852"/>
      <c r="Y71" s="853"/>
      <c r="Z71" s="855"/>
      <c r="AA71" s="885"/>
      <c r="AB71" s="885"/>
      <c r="AC71" s="886">
        <v>0.058</v>
      </c>
      <c r="AD71" s="886"/>
      <c r="AE71" s="886"/>
      <c r="AF71" s="851">
        <f t="shared" si="17"/>
        <v>0</v>
      </c>
      <c r="AG71" s="852"/>
      <c r="AH71" s="853"/>
    </row>
    <row r="72" spans="2:34" ht="12" customHeight="1">
      <c r="B72" s="208"/>
      <c r="C72" s="212"/>
      <c r="D72" s="930" t="s">
        <v>236</v>
      </c>
      <c r="E72" s="930"/>
      <c r="F72" s="930"/>
      <c r="G72" s="931"/>
      <c r="H72" s="855"/>
      <c r="I72" s="885"/>
      <c r="J72" s="885"/>
      <c r="K72" s="886">
        <v>0.091</v>
      </c>
      <c r="L72" s="886"/>
      <c r="M72" s="886"/>
      <c r="N72" s="851">
        <f t="shared" si="15"/>
        <v>0</v>
      </c>
      <c r="O72" s="852"/>
      <c r="P72" s="853"/>
      <c r="Q72" s="884"/>
      <c r="R72" s="885"/>
      <c r="S72" s="885"/>
      <c r="T72" s="886">
        <v>0.091</v>
      </c>
      <c r="U72" s="886"/>
      <c r="V72" s="886"/>
      <c r="W72" s="851">
        <f t="shared" si="16"/>
        <v>0</v>
      </c>
      <c r="X72" s="852"/>
      <c r="Y72" s="853"/>
      <c r="Z72" s="855"/>
      <c r="AA72" s="885"/>
      <c r="AB72" s="885"/>
      <c r="AC72" s="886">
        <v>0.091</v>
      </c>
      <c r="AD72" s="886"/>
      <c r="AE72" s="886"/>
      <c r="AF72" s="851">
        <f t="shared" si="17"/>
        <v>0</v>
      </c>
      <c r="AG72" s="852"/>
      <c r="AH72" s="853"/>
    </row>
    <row r="73" spans="2:34" ht="17.25" thickBot="1">
      <c r="B73" s="213"/>
      <c r="C73" s="922" t="s">
        <v>312</v>
      </c>
      <c r="D73" s="922"/>
      <c r="E73" s="922"/>
      <c r="F73" s="922"/>
      <c r="G73" s="923"/>
      <c r="H73" s="911"/>
      <c r="I73" s="908"/>
      <c r="J73" s="908"/>
      <c r="K73" s="907">
        <v>1.247</v>
      </c>
      <c r="L73" s="907"/>
      <c r="M73" s="907"/>
      <c r="N73" s="908"/>
      <c r="O73" s="908"/>
      <c r="P73" s="909"/>
      <c r="Q73" s="911"/>
      <c r="R73" s="908"/>
      <c r="S73" s="908"/>
      <c r="T73" s="907">
        <v>1.247</v>
      </c>
      <c r="U73" s="907"/>
      <c r="V73" s="907"/>
      <c r="W73" s="908"/>
      <c r="X73" s="908"/>
      <c r="Y73" s="909"/>
      <c r="Z73" s="911"/>
      <c r="AA73" s="908"/>
      <c r="AB73" s="908"/>
      <c r="AC73" s="907">
        <v>1.247</v>
      </c>
      <c r="AD73" s="907"/>
      <c r="AE73" s="907"/>
      <c r="AF73" s="908"/>
      <c r="AG73" s="908"/>
      <c r="AH73" s="909"/>
    </row>
    <row r="74" spans="2:34" ht="15" thickBot="1" thickTop="1">
      <c r="B74" s="915" t="s">
        <v>71</v>
      </c>
      <c r="C74" s="916"/>
      <c r="D74" s="916"/>
      <c r="E74" s="916"/>
      <c r="F74" s="916"/>
      <c r="G74" s="917"/>
      <c r="H74" s="918" t="s">
        <v>83</v>
      </c>
      <c r="I74" s="919"/>
      <c r="J74" s="920"/>
      <c r="K74" s="921" t="s">
        <v>82</v>
      </c>
      <c r="L74" s="919"/>
      <c r="M74" s="920"/>
      <c r="N74" s="860">
        <f>(SUM(N66:P68)*K73)+(SUM(N70:P72))</f>
        <v>0</v>
      </c>
      <c r="O74" s="860"/>
      <c r="P74" s="861"/>
      <c r="Q74" s="910" t="s">
        <v>84</v>
      </c>
      <c r="R74" s="906"/>
      <c r="S74" s="906"/>
      <c r="T74" s="906" t="s">
        <v>83</v>
      </c>
      <c r="U74" s="906"/>
      <c r="V74" s="906"/>
      <c r="W74" s="860">
        <f>(SUM(W66:Y68)*T73)+(SUM(W70:Y72))</f>
        <v>0</v>
      </c>
      <c r="X74" s="860"/>
      <c r="Y74" s="861"/>
      <c r="Z74" s="905" t="s">
        <v>84</v>
      </c>
      <c r="AA74" s="906"/>
      <c r="AB74" s="906"/>
      <c r="AC74" s="906" t="s">
        <v>83</v>
      </c>
      <c r="AD74" s="906"/>
      <c r="AE74" s="906"/>
      <c r="AF74" s="860">
        <f>(SUM(AF66:AH68)*AC73)+(SUM(AF70:AH72))</f>
        <v>0</v>
      </c>
      <c r="AG74" s="860"/>
      <c r="AH74" s="861"/>
    </row>
  </sheetData>
  <sheetProtection/>
  <mergeCells count="508">
    <mergeCell ref="D67:G67"/>
    <mergeCell ref="D68:G68"/>
    <mergeCell ref="D70:G70"/>
    <mergeCell ref="B63:G63"/>
    <mergeCell ref="B64:G64"/>
    <mergeCell ref="D59:G59"/>
    <mergeCell ref="D60:G60"/>
    <mergeCell ref="B53:G53"/>
    <mergeCell ref="D61:G61"/>
    <mergeCell ref="C62:G62"/>
    <mergeCell ref="D66:G66"/>
    <mergeCell ref="D49:G49"/>
    <mergeCell ref="D50:G50"/>
    <mergeCell ref="C51:G51"/>
    <mergeCell ref="D55:G55"/>
    <mergeCell ref="D56:G56"/>
    <mergeCell ref="D57:G57"/>
    <mergeCell ref="D39:G39"/>
    <mergeCell ref="C40:G40"/>
    <mergeCell ref="D44:G44"/>
    <mergeCell ref="D45:G45"/>
    <mergeCell ref="D46:G46"/>
    <mergeCell ref="D48:G48"/>
    <mergeCell ref="B42:G42"/>
    <mergeCell ref="B41:G41"/>
    <mergeCell ref="D34:G34"/>
    <mergeCell ref="D35:G35"/>
    <mergeCell ref="D37:G37"/>
    <mergeCell ref="D38:G38"/>
    <mergeCell ref="D33:G33"/>
    <mergeCell ref="B31:G31"/>
    <mergeCell ref="D17:G17"/>
    <mergeCell ref="D23:G23"/>
    <mergeCell ref="D24:G24"/>
    <mergeCell ref="D27:G27"/>
    <mergeCell ref="D26:G26"/>
    <mergeCell ref="C29:G29"/>
    <mergeCell ref="B19:G19"/>
    <mergeCell ref="AC72:AE72"/>
    <mergeCell ref="Q71:S71"/>
    <mergeCell ref="T71:V71"/>
    <mergeCell ref="Q68:S68"/>
    <mergeCell ref="Z67:AB67"/>
    <mergeCell ref="D11:G11"/>
    <mergeCell ref="D12:G12"/>
    <mergeCell ref="D13:G13"/>
    <mergeCell ref="D15:G15"/>
    <mergeCell ref="D16:G16"/>
    <mergeCell ref="Z71:AB71"/>
    <mergeCell ref="AC71:AE71"/>
    <mergeCell ref="AF71:AH71"/>
    <mergeCell ref="W72:Y72"/>
    <mergeCell ref="AF70:AH70"/>
    <mergeCell ref="N18:P18"/>
    <mergeCell ref="Q18:S18"/>
    <mergeCell ref="T18:V18"/>
    <mergeCell ref="W18:Y18"/>
    <mergeCell ref="Z72:AB72"/>
    <mergeCell ref="W71:Y71"/>
    <mergeCell ref="W68:Y68"/>
    <mergeCell ref="H72:J72"/>
    <mergeCell ref="K72:M72"/>
    <mergeCell ref="N72:P72"/>
    <mergeCell ref="D71:G71"/>
    <mergeCell ref="D72:G72"/>
    <mergeCell ref="K71:M71"/>
    <mergeCell ref="N71:P71"/>
    <mergeCell ref="Q72:S72"/>
    <mergeCell ref="W66:Y66"/>
    <mergeCell ref="AC67:AE67"/>
    <mergeCell ref="AF67:AH67"/>
    <mergeCell ref="H68:J68"/>
    <mergeCell ref="K68:M68"/>
    <mergeCell ref="N68:P68"/>
    <mergeCell ref="AF68:AH68"/>
    <mergeCell ref="T68:V68"/>
    <mergeCell ref="Z68:AB68"/>
    <mergeCell ref="AC68:AE68"/>
    <mergeCell ref="H67:J67"/>
    <mergeCell ref="K67:M67"/>
    <mergeCell ref="N67:P67"/>
    <mergeCell ref="Q67:S67"/>
    <mergeCell ref="T67:V67"/>
    <mergeCell ref="W67:Y67"/>
    <mergeCell ref="H66:J66"/>
    <mergeCell ref="K66:M66"/>
    <mergeCell ref="N66:P66"/>
    <mergeCell ref="Z62:AB62"/>
    <mergeCell ref="Z63:AB63"/>
    <mergeCell ref="H63:J63"/>
    <mergeCell ref="H62:J62"/>
    <mergeCell ref="K62:M62"/>
    <mergeCell ref="N62:P62"/>
    <mergeCell ref="Q62:S62"/>
    <mergeCell ref="H61:J61"/>
    <mergeCell ref="K61:M61"/>
    <mergeCell ref="N61:P61"/>
    <mergeCell ref="Z61:AB61"/>
    <mergeCell ref="W62:Y62"/>
    <mergeCell ref="Q63:S63"/>
    <mergeCell ref="T63:V63"/>
    <mergeCell ref="W63:Y63"/>
    <mergeCell ref="K63:M63"/>
    <mergeCell ref="N63:P63"/>
    <mergeCell ref="AC61:AE61"/>
    <mergeCell ref="AF61:AH61"/>
    <mergeCell ref="AC57:AE57"/>
    <mergeCell ref="AF57:AH57"/>
    <mergeCell ref="Z60:AB60"/>
    <mergeCell ref="AC60:AE60"/>
    <mergeCell ref="AF60:AH60"/>
    <mergeCell ref="Z59:AB59"/>
    <mergeCell ref="AC59:AE59"/>
    <mergeCell ref="AF59:AH59"/>
    <mergeCell ref="Q60:S60"/>
    <mergeCell ref="T60:V60"/>
    <mergeCell ref="T61:V61"/>
    <mergeCell ref="W61:Y61"/>
    <mergeCell ref="W60:Y60"/>
    <mergeCell ref="Q61:S61"/>
    <mergeCell ref="H60:J60"/>
    <mergeCell ref="K60:M60"/>
    <mergeCell ref="N60:P60"/>
    <mergeCell ref="AC56:AE56"/>
    <mergeCell ref="AF56:AH56"/>
    <mergeCell ref="H57:J57"/>
    <mergeCell ref="K57:M57"/>
    <mergeCell ref="N57:P57"/>
    <mergeCell ref="Q57:S57"/>
    <mergeCell ref="T57:V57"/>
    <mergeCell ref="T55:V55"/>
    <mergeCell ref="W57:Y57"/>
    <mergeCell ref="Z57:AB57"/>
    <mergeCell ref="AC55:AE55"/>
    <mergeCell ref="AF55:AH55"/>
    <mergeCell ref="W56:Y56"/>
    <mergeCell ref="Z56:AB56"/>
    <mergeCell ref="W55:Y55"/>
    <mergeCell ref="Z55:AB55"/>
    <mergeCell ref="Z49:AB49"/>
    <mergeCell ref="AC49:AE49"/>
    <mergeCell ref="AF49:AH49"/>
    <mergeCell ref="H56:J56"/>
    <mergeCell ref="K56:M56"/>
    <mergeCell ref="N56:P56"/>
    <mergeCell ref="Q56:S56"/>
    <mergeCell ref="T56:V56"/>
    <mergeCell ref="H55:J55"/>
    <mergeCell ref="K55:M55"/>
    <mergeCell ref="Z50:AB50"/>
    <mergeCell ref="H50:J50"/>
    <mergeCell ref="K50:M50"/>
    <mergeCell ref="N50:P50"/>
    <mergeCell ref="AC50:AE50"/>
    <mergeCell ref="AF50:AH50"/>
    <mergeCell ref="T48:V48"/>
    <mergeCell ref="K48:M48"/>
    <mergeCell ref="N48:P48"/>
    <mergeCell ref="Q50:S50"/>
    <mergeCell ref="T50:V50"/>
    <mergeCell ref="W50:Y50"/>
    <mergeCell ref="W49:Y49"/>
    <mergeCell ref="W48:Y48"/>
    <mergeCell ref="Z46:AB46"/>
    <mergeCell ref="AC46:AE46"/>
    <mergeCell ref="AF46:AH46"/>
    <mergeCell ref="H49:J49"/>
    <mergeCell ref="K49:M49"/>
    <mergeCell ref="N49:P49"/>
    <mergeCell ref="Q49:S49"/>
    <mergeCell ref="T49:V49"/>
    <mergeCell ref="H48:J48"/>
    <mergeCell ref="Q48:S48"/>
    <mergeCell ref="W45:Y45"/>
    <mergeCell ref="Z45:AB45"/>
    <mergeCell ref="AC45:AE45"/>
    <mergeCell ref="AF45:AH45"/>
    <mergeCell ref="H46:J46"/>
    <mergeCell ref="K46:M46"/>
    <mergeCell ref="N46:P46"/>
    <mergeCell ref="Q46:S46"/>
    <mergeCell ref="T46:V46"/>
    <mergeCell ref="W46:Y46"/>
    <mergeCell ref="AC40:AE40"/>
    <mergeCell ref="W44:Y44"/>
    <mergeCell ref="Z44:AB44"/>
    <mergeCell ref="AC44:AE44"/>
    <mergeCell ref="AF44:AH44"/>
    <mergeCell ref="H45:J45"/>
    <mergeCell ref="K45:M45"/>
    <mergeCell ref="N45:P45"/>
    <mergeCell ref="Q45:S45"/>
    <mergeCell ref="T45:V45"/>
    <mergeCell ref="H44:J44"/>
    <mergeCell ref="K44:M44"/>
    <mergeCell ref="N44:P44"/>
    <mergeCell ref="Q44:S44"/>
    <mergeCell ref="T44:V44"/>
    <mergeCell ref="AC38:AE38"/>
    <mergeCell ref="H40:J40"/>
    <mergeCell ref="K40:M40"/>
    <mergeCell ref="N40:P40"/>
    <mergeCell ref="H41:J41"/>
    <mergeCell ref="AF38:AH38"/>
    <mergeCell ref="H39:J39"/>
    <mergeCell ref="K39:M39"/>
    <mergeCell ref="N39:P39"/>
    <mergeCell ref="Q39:S39"/>
    <mergeCell ref="T39:V39"/>
    <mergeCell ref="W39:Y39"/>
    <mergeCell ref="AF39:AH39"/>
    <mergeCell ref="Z35:AB35"/>
    <mergeCell ref="AC35:AE35"/>
    <mergeCell ref="AF35:AH35"/>
    <mergeCell ref="H38:J38"/>
    <mergeCell ref="K38:M38"/>
    <mergeCell ref="N38:P38"/>
    <mergeCell ref="Q38:S38"/>
    <mergeCell ref="T38:V38"/>
    <mergeCell ref="W38:Y38"/>
    <mergeCell ref="Z38:AB38"/>
    <mergeCell ref="H35:J35"/>
    <mergeCell ref="K35:M35"/>
    <mergeCell ref="N35:P35"/>
    <mergeCell ref="Q35:S35"/>
    <mergeCell ref="T35:V35"/>
    <mergeCell ref="W35:Y35"/>
    <mergeCell ref="AF33:AH33"/>
    <mergeCell ref="H34:J34"/>
    <mergeCell ref="K34:M34"/>
    <mergeCell ref="N34:P34"/>
    <mergeCell ref="Q34:S34"/>
    <mergeCell ref="T34:V34"/>
    <mergeCell ref="W34:Y34"/>
    <mergeCell ref="Z34:AB34"/>
    <mergeCell ref="AC34:AE34"/>
    <mergeCell ref="AF34:AH34"/>
    <mergeCell ref="T33:V33"/>
    <mergeCell ref="H33:J33"/>
    <mergeCell ref="Z33:AB33"/>
    <mergeCell ref="AC33:AE33"/>
    <mergeCell ref="W28:Y28"/>
    <mergeCell ref="Z28:AB28"/>
    <mergeCell ref="N29:P29"/>
    <mergeCell ref="Q29:S29"/>
    <mergeCell ref="T28:V28"/>
    <mergeCell ref="W29:Y29"/>
    <mergeCell ref="Z29:AB29"/>
    <mergeCell ref="D28:G28"/>
    <mergeCell ref="H26:J26"/>
    <mergeCell ref="K26:M26"/>
    <mergeCell ref="AC28:AE28"/>
    <mergeCell ref="H29:J29"/>
    <mergeCell ref="H27:J27"/>
    <mergeCell ref="K27:M27"/>
    <mergeCell ref="N27:P27"/>
    <mergeCell ref="Q27:S27"/>
    <mergeCell ref="H28:J28"/>
    <mergeCell ref="K28:M28"/>
    <mergeCell ref="Q28:S28"/>
    <mergeCell ref="T22:V22"/>
    <mergeCell ref="Z27:AB27"/>
    <mergeCell ref="AC27:AE27"/>
    <mergeCell ref="N23:P23"/>
    <mergeCell ref="Q23:S23"/>
    <mergeCell ref="T23:V23"/>
    <mergeCell ref="W23:Y23"/>
    <mergeCell ref="T24:V24"/>
    <mergeCell ref="N24:P24"/>
    <mergeCell ref="T27:V27"/>
    <mergeCell ref="B20:G20"/>
    <mergeCell ref="H18:J18"/>
    <mergeCell ref="K18:M18"/>
    <mergeCell ref="H22:J22"/>
    <mergeCell ref="K22:M22"/>
    <mergeCell ref="C18:G18"/>
    <mergeCell ref="D22:G22"/>
    <mergeCell ref="H19:J19"/>
    <mergeCell ref="K19:M19"/>
    <mergeCell ref="AF18:AH18"/>
    <mergeCell ref="AF28:AH28"/>
    <mergeCell ref="AF27:AH27"/>
    <mergeCell ref="Z23:AB23"/>
    <mergeCell ref="Z24:AB24"/>
    <mergeCell ref="AC24:AE24"/>
    <mergeCell ref="AC22:AE22"/>
    <mergeCell ref="AF22:AH22"/>
    <mergeCell ref="AF24:AH24"/>
    <mergeCell ref="H17:J17"/>
    <mergeCell ref="AF23:AH23"/>
    <mergeCell ref="Q40:S40"/>
    <mergeCell ref="T40:V40"/>
    <mergeCell ref="B30:G30"/>
    <mergeCell ref="H30:J30"/>
    <mergeCell ref="K30:M30"/>
    <mergeCell ref="N30:P30"/>
    <mergeCell ref="Q30:S30"/>
    <mergeCell ref="T30:V30"/>
    <mergeCell ref="AF40:AH40"/>
    <mergeCell ref="T29:V29"/>
    <mergeCell ref="AC30:AE30"/>
    <mergeCell ref="AF30:AH30"/>
    <mergeCell ref="K33:M33"/>
    <mergeCell ref="N33:P33"/>
    <mergeCell ref="Q33:S33"/>
    <mergeCell ref="Z40:AB40"/>
    <mergeCell ref="Z39:AB39"/>
    <mergeCell ref="W40:Y40"/>
    <mergeCell ref="N19:P19"/>
    <mergeCell ref="AC39:AE39"/>
    <mergeCell ref="K29:M29"/>
    <mergeCell ref="Q19:S19"/>
    <mergeCell ref="T19:V19"/>
    <mergeCell ref="Q24:S24"/>
    <mergeCell ref="AC29:AE29"/>
    <mergeCell ref="N22:P22"/>
    <mergeCell ref="Q22:S22"/>
    <mergeCell ref="AC23:AE23"/>
    <mergeCell ref="Z12:AB12"/>
    <mergeCell ref="AC12:AE12"/>
    <mergeCell ref="Z18:AB18"/>
    <mergeCell ref="AC18:AE18"/>
    <mergeCell ref="W27:Y27"/>
    <mergeCell ref="W26:Y26"/>
    <mergeCell ref="Z26:AB26"/>
    <mergeCell ref="AC26:AE26"/>
    <mergeCell ref="W24:Y24"/>
    <mergeCell ref="K41:M41"/>
    <mergeCell ref="N41:P41"/>
    <mergeCell ref="T41:V41"/>
    <mergeCell ref="H23:J23"/>
    <mergeCell ref="K23:M23"/>
    <mergeCell ref="H24:J24"/>
    <mergeCell ref="K24:M24"/>
    <mergeCell ref="N28:P28"/>
    <mergeCell ref="N26:P26"/>
    <mergeCell ref="T26:V26"/>
    <mergeCell ref="AC19:AE19"/>
    <mergeCell ref="AF19:AH19"/>
    <mergeCell ref="AC13:AE13"/>
    <mergeCell ref="AF13:AH13"/>
    <mergeCell ref="W33:Y33"/>
    <mergeCell ref="AF29:AH29"/>
    <mergeCell ref="Z30:AB30"/>
    <mergeCell ref="W30:Y30"/>
    <mergeCell ref="Z17:AB17"/>
    <mergeCell ref="AC17:AE17"/>
    <mergeCell ref="K51:M51"/>
    <mergeCell ref="N51:P51"/>
    <mergeCell ref="Q51:S51"/>
    <mergeCell ref="T51:V51"/>
    <mergeCell ref="AC41:AE41"/>
    <mergeCell ref="AC16:AE16"/>
    <mergeCell ref="AC51:AE51"/>
    <mergeCell ref="W41:Y41"/>
    <mergeCell ref="Z41:AB41"/>
    <mergeCell ref="Q41:S41"/>
    <mergeCell ref="AF51:AH51"/>
    <mergeCell ref="B52:G52"/>
    <mergeCell ref="H52:J52"/>
    <mergeCell ref="K52:M52"/>
    <mergeCell ref="N52:P52"/>
    <mergeCell ref="Q52:S52"/>
    <mergeCell ref="T52:V52"/>
    <mergeCell ref="H51:J51"/>
    <mergeCell ref="AF52:AH52"/>
    <mergeCell ref="Z52:AB52"/>
    <mergeCell ref="T62:V62"/>
    <mergeCell ref="AC62:AE62"/>
    <mergeCell ref="AC52:AE52"/>
    <mergeCell ref="N55:P55"/>
    <mergeCell ref="Q55:S55"/>
    <mergeCell ref="Q73:S73"/>
    <mergeCell ref="T73:V73"/>
    <mergeCell ref="Q66:S66"/>
    <mergeCell ref="T66:V66"/>
    <mergeCell ref="Z66:AB66"/>
    <mergeCell ref="T72:V72"/>
    <mergeCell ref="H73:J73"/>
    <mergeCell ref="K73:M73"/>
    <mergeCell ref="N73:P73"/>
    <mergeCell ref="H71:J71"/>
    <mergeCell ref="B74:G74"/>
    <mergeCell ref="H74:J74"/>
    <mergeCell ref="K74:M74"/>
    <mergeCell ref="N74:P74"/>
    <mergeCell ref="C73:G73"/>
    <mergeCell ref="Q74:S74"/>
    <mergeCell ref="T74:V74"/>
    <mergeCell ref="W22:Y22"/>
    <mergeCell ref="Z22:AB22"/>
    <mergeCell ref="W74:Y74"/>
    <mergeCell ref="W73:Y73"/>
    <mergeCell ref="Z73:AB73"/>
    <mergeCell ref="W52:Y52"/>
    <mergeCell ref="W51:Y51"/>
    <mergeCell ref="Z51:AB51"/>
    <mergeCell ref="Z74:AB74"/>
    <mergeCell ref="AC74:AE74"/>
    <mergeCell ref="AF63:AH63"/>
    <mergeCell ref="AC73:AE73"/>
    <mergeCell ref="AF62:AH62"/>
    <mergeCell ref="AF73:AH73"/>
    <mergeCell ref="AF74:AH74"/>
    <mergeCell ref="AC63:AE63"/>
    <mergeCell ref="AC66:AE66"/>
    <mergeCell ref="AF66:AH66"/>
    <mergeCell ref="AF72:AH72"/>
    <mergeCell ref="K17:M17"/>
    <mergeCell ref="W19:Y19"/>
    <mergeCell ref="Z19:AB19"/>
    <mergeCell ref="Z8:AB8"/>
    <mergeCell ref="Q17:S17"/>
    <mergeCell ref="T17:V17"/>
    <mergeCell ref="W17:Y17"/>
    <mergeCell ref="Z16:AB16"/>
    <mergeCell ref="N17:P17"/>
    <mergeCell ref="H12:J12"/>
    <mergeCell ref="H13:J13"/>
    <mergeCell ref="H16:J16"/>
    <mergeCell ref="K11:M11"/>
    <mergeCell ref="K12:M12"/>
    <mergeCell ref="K13:M13"/>
    <mergeCell ref="K16:M16"/>
    <mergeCell ref="H15:J15"/>
    <mergeCell ref="K15:M15"/>
    <mergeCell ref="Z4:AH4"/>
    <mergeCell ref="Q12:S12"/>
    <mergeCell ref="T12:V12"/>
    <mergeCell ref="W12:Y12"/>
    <mergeCell ref="Q8:S8"/>
    <mergeCell ref="N11:P11"/>
    <mergeCell ref="N12:P12"/>
    <mergeCell ref="Q5:Y5"/>
    <mergeCell ref="Z5:AH5"/>
    <mergeCell ref="AC8:AE8"/>
    <mergeCell ref="AF8:AH8"/>
    <mergeCell ref="Z11:AB11"/>
    <mergeCell ref="AC11:AE11"/>
    <mergeCell ref="Z6:AH6"/>
    <mergeCell ref="AF17:AH17"/>
    <mergeCell ref="N13:P13"/>
    <mergeCell ref="N16:P16"/>
    <mergeCell ref="AF11:AH11"/>
    <mergeCell ref="AF12:AH12"/>
    <mergeCell ref="Z13:AB13"/>
    <mergeCell ref="AF16:AH16"/>
    <mergeCell ref="Q16:S16"/>
    <mergeCell ref="T16:V16"/>
    <mergeCell ref="W16:Y16"/>
    <mergeCell ref="Q13:S13"/>
    <mergeCell ref="H8:J8"/>
    <mergeCell ref="T13:V13"/>
    <mergeCell ref="W13:Y13"/>
    <mergeCell ref="W15:Y15"/>
    <mergeCell ref="N15:P15"/>
    <mergeCell ref="T8:V8"/>
    <mergeCell ref="W8:Y8"/>
    <mergeCell ref="Q11:S11"/>
    <mergeCell ref="T11:V11"/>
    <mergeCell ref="W11:Y11"/>
    <mergeCell ref="B8:G8"/>
    <mergeCell ref="B9:G9"/>
    <mergeCell ref="K8:M8"/>
    <mergeCell ref="H11:J11"/>
    <mergeCell ref="N8:P8"/>
    <mergeCell ref="B4:G4"/>
    <mergeCell ref="H6:P6"/>
    <mergeCell ref="Q6:Y6"/>
    <mergeCell ref="H4:P4"/>
    <mergeCell ref="Q4:Y4"/>
    <mergeCell ref="B5:G5"/>
    <mergeCell ref="H5:P5"/>
    <mergeCell ref="B6:G6"/>
    <mergeCell ref="Q15:S15"/>
    <mergeCell ref="T15:V15"/>
    <mergeCell ref="Z15:AB15"/>
    <mergeCell ref="AC15:AE15"/>
    <mergeCell ref="AF15:AH15"/>
    <mergeCell ref="W37:Y37"/>
    <mergeCell ref="Z37:AB37"/>
    <mergeCell ref="AC37:AE37"/>
    <mergeCell ref="AF37:AH37"/>
    <mergeCell ref="Q26:S26"/>
    <mergeCell ref="Z48:AB48"/>
    <mergeCell ref="AF26:AH26"/>
    <mergeCell ref="H37:J37"/>
    <mergeCell ref="K37:M37"/>
    <mergeCell ref="N37:P37"/>
    <mergeCell ref="Q37:S37"/>
    <mergeCell ref="T37:V37"/>
    <mergeCell ref="AC48:AE48"/>
    <mergeCell ref="AF48:AH48"/>
    <mergeCell ref="AF41:AH41"/>
    <mergeCell ref="H59:J59"/>
    <mergeCell ref="K59:M59"/>
    <mergeCell ref="N59:P59"/>
    <mergeCell ref="Q59:S59"/>
    <mergeCell ref="T59:V59"/>
    <mergeCell ref="W59:Y59"/>
    <mergeCell ref="W70:Y70"/>
    <mergeCell ref="Z70:AB70"/>
    <mergeCell ref="AC70:AE70"/>
    <mergeCell ref="H70:J70"/>
    <mergeCell ref="K70:M70"/>
    <mergeCell ref="N70:P70"/>
    <mergeCell ref="Q70:S70"/>
    <mergeCell ref="T70:V70"/>
  </mergeCells>
  <hyperlinks>
    <hyperlink ref="B2" location="表紙!A1" display="⇒表紙に戻る"/>
  </hyperlinks>
  <printOptions/>
  <pageMargins left="0.7480314960629921" right="0.7480314960629921" top="0.984251968503937" bottom="0.984251968503937" header="0.5118110236220472" footer="0.5118110236220472"/>
  <pageSetup fitToHeight="1" fitToWidth="1" horizontalDpi="600" verticalDpi="600" orientation="portrait" paperSize="9" scale="53" r:id="rId2"/>
  <drawing r:id="rId1"/>
</worksheet>
</file>

<file path=xl/worksheets/sheet9.xml><?xml version="1.0" encoding="utf-8"?>
<worksheet xmlns="http://schemas.openxmlformats.org/spreadsheetml/2006/main" xmlns:r="http://schemas.openxmlformats.org/officeDocument/2006/relationships">
  <sheetPr codeName="Sheet15">
    <pageSetUpPr fitToPage="1"/>
  </sheetPr>
  <dimension ref="B2:K19"/>
  <sheetViews>
    <sheetView showGridLines="0" view="pageBreakPreview" zoomScale="85" zoomScaleSheetLayoutView="85" zoomScalePageLayoutView="0" workbookViewId="0" topLeftCell="A1">
      <selection activeCell="A1" sqref="A1"/>
    </sheetView>
  </sheetViews>
  <sheetFormatPr defaultColWidth="9.00390625" defaultRowHeight="12.75"/>
  <cols>
    <col min="1" max="1" width="2.875" style="0" customWidth="1"/>
    <col min="2" max="2" width="6.875" style="0" customWidth="1"/>
    <col min="3" max="3" width="18.75390625" style="0" bestFit="1" customWidth="1"/>
    <col min="4" max="4" width="5.125" style="0" bestFit="1" customWidth="1"/>
    <col min="5" max="5" width="47.125" style="0" customWidth="1"/>
    <col min="7" max="7" width="47.125" style="0" customWidth="1"/>
    <col min="9" max="9" width="43.375" style="0" customWidth="1"/>
    <col min="10" max="10" width="4.00390625" style="0" customWidth="1"/>
    <col min="11" max="11" width="48.125" style="0" customWidth="1"/>
  </cols>
  <sheetData>
    <row r="2" spans="2:3" ht="12">
      <c r="B2" s="937" t="s">
        <v>114</v>
      </c>
      <c r="C2" s="937"/>
    </row>
    <row r="3" spans="2:3" ht="6.75" customHeight="1">
      <c r="B3" s="346"/>
      <c r="C3" s="346"/>
    </row>
    <row r="4" spans="2:9" ht="12.75">
      <c r="B4" s="940" t="s">
        <v>613</v>
      </c>
      <c r="C4" s="940"/>
      <c r="D4" s="940"/>
      <c r="E4" s="940"/>
      <c r="F4" s="940"/>
      <c r="G4" s="940"/>
      <c r="H4" s="940"/>
      <c r="I4" s="940"/>
    </row>
    <row r="5" spans="2:9" ht="12.75">
      <c r="B5" s="940"/>
      <c r="C5" s="940"/>
      <c r="D5" s="940"/>
      <c r="E5" s="940"/>
      <c r="F5" s="940"/>
      <c r="G5" s="940"/>
      <c r="H5" s="940"/>
      <c r="I5" s="940"/>
    </row>
    <row r="7" spans="2:9" ht="22.5" customHeight="1">
      <c r="B7" s="941"/>
      <c r="C7" s="942"/>
      <c r="D7" s="943"/>
      <c r="E7" s="938" t="s">
        <v>568</v>
      </c>
      <c r="F7" s="938"/>
      <c r="G7" s="938" t="s">
        <v>533</v>
      </c>
      <c r="H7" s="938"/>
      <c r="I7" s="318" t="s">
        <v>569</v>
      </c>
    </row>
    <row r="8" spans="2:11" ht="124.5" customHeight="1">
      <c r="B8" s="939" t="s">
        <v>570</v>
      </c>
      <c r="C8" s="939"/>
      <c r="D8" s="939"/>
      <c r="E8" s="938"/>
      <c r="F8" s="938"/>
      <c r="G8" s="938"/>
      <c r="H8" s="938"/>
      <c r="I8" s="318"/>
      <c r="K8" s="342" t="s">
        <v>597</v>
      </c>
    </row>
    <row r="9" spans="2:9" ht="31.5" customHeight="1">
      <c r="B9" s="938" t="s">
        <v>532</v>
      </c>
      <c r="C9" s="938"/>
      <c r="D9" s="318" t="s">
        <v>571</v>
      </c>
      <c r="E9" s="318" t="s">
        <v>578</v>
      </c>
      <c r="F9" s="318" t="s">
        <v>579</v>
      </c>
      <c r="G9" s="318" t="s">
        <v>578</v>
      </c>
      <c r="H9" s="318" t="s">
        <v>579</v>
      </c>
      <c r="I9" s="318"/>
    </row>
    <row r="10" spans="2:11" ht="40.5" customHeight="1">
      <c r="B10" s="318" t="s">
        <v>534</v>
      </c>
      <c r="C10" s="318" t="s">
        <v>537</v>
      </c>
      <c r="D10" s="318">
        <v>40</v>
      </c>
      <c r="E10" s="344" t="s">
        <v>609</v>
      </c>
      <c r="F10" s="318">
        <v>30</v>
      </c>
      <c r="G10" s="344" t="s">
        <v>610</v>
      </c>
      <c r="H10" s="318">
        <v>40</v>
      </c>
      <c r="I10" s="318"/>
      <c r="K10" s="944" t="s">
        <v>606</v>
      </c>
    </row>
    <row r="11" spans="2:11" ht="40.5" customHeight="1">
      <c r="B11" s="318" t="s">
        <v>535</v>
      </c>
      <c r="C11" s="318" t="s">
        <v>81</v>
      </c>
      <c r="D11" s="318">
        <v>20</v>
      </c>
      <c r="E11" s="345" t="s">
        <v>612</v>
      </c>
      <c r="F11" s="318">
        <v>0</v>
      </c>
      <c r="G11" s="345" t="s">
        <v>611</v>
      </c>
      <c r="H11" s="318">
        <v>20</v>
      </c>
      <c r="I11" s="318"/>
      <c r="K11" s="944"/>
    </row>
    <row r="12" spans="2:11" ht="40.5" customHeight="1">
      <c r="B12" s="318" t="s">
        <v>536</v>
      </c>
      <c r="C12" s="318" t="s">
        <v>574</v>
      </c>
      <c r="D12" s="318">
        <v>20</v>
      </c>
      <c r="E12" s="343" t="s">
        <v>600</v>
      </c>
      <c r="F12" s="318">
        <v>10</v>
      </c>
      <c r="G12" s="343" t="s">
        <v>601</v>
      </c>
      <c r="H12" s="318">
        <v>20</v>
      </c>
      <c r="I12" s="318"/>
      <c r="K12" s="944"/>
    </row>
    <row r="13" spans="2:11" ht="40.5" customHeight="1">
      <c r="B13" s="318" t="s">
        <v>538</v>
      </c>
      <c r="C13" s="318" t="s">
        <v>539</v>
      </c>
      <c r="D13" s="318">
        <v>10</v>
      </c>
      <c r="E13" s="343" t="s">
        <v>603</v>
      </c>
      <c r="F13" s="318">
        <v>10</v>
      </c>
      <c r="G13" s="343" t="s">
        <v>602</v>
      </c>
      <c r="H13" s="318">
        <v>5</v>
      </c>
      <c r="I13" s="318"/>
      <c r="K13" s="944"/>
    </row>
    <row r="14" spans="2:11" ht="40.5" customHeight="1">
      <c r="B14" s="318" t="s">
        <v>572</v>
      </c>
      <c r="C14" s="318" t="s">
        <v>575</v>
      </c>
      <c r="D14" s="318"/>
      <c r="E14" s="343" t="s">
        <v>604</v>
      </c>
      <c r="F14" s="318">
        <v>10</v>
      </c>
      <c r="G14" s="343" t="s">
        <v>605</v>
      </c>
      <c r="H14" s="318">
        <v>10</v>
      </c>
      <c r="I14" s="318"/>
      <c r="K14" s="944"/>
    </row>
    <row r="15" spans="2:11" ht="40.5" customHeight="1">
      <c r="B15" s="318" t="s">
        <v>573</v>
      </c>
      <c r="C15" s="318" t="s">
        <v>576</v>
      </c>
      <c r="D15" s="318"/>
      <c r="E15" s="318"/>
      <c r="F15" s="318"/>
      <c r="G15" s="318"/>
      <c r="H15" s="318"/>
      <c r="I15" s="318"/>
      <c r="K15" s="944"/>
    </row>
    <row r="16" spans="2:9" ht="40.5" customHeight="1">
      <c r="B16" s="938" t="s">
        <v>540</v>
      </c>
      <c r="C16" s="938"/>
      <c r="D16" s="318">
        <f>SUM(D10:D15)</f>
        <v>90</v>
      </c>
      <c r="E16" s="318"/>
      <c r="F16" s="341">
        <f>SUM(F10:F15)</f>
        <v>60</v>
      </c>
      <c r="G16" s="318"/>
      <c r="H16" s="318">
        <f>SUM(H10:H15)</f>
        <v>95</v>
      </c>
      <c r="I16" s="318"/>
    </row>
    <row r="17" spans="2:11" ht="84.75" customHeight="1">
      <c r="B17" s="938" t="s">
        <v>577</v>
      </c>
      <c r="C17" s="938"/>
      <c r="D17" s="938"/>
      <c r="E17" s="343" t="s">
        <v>607</v>
      </c>
      <c r="F17" s="318" t="s">
        <v>595</v>
      </c>
      <c r="G17" s="343" t="s">
        <v>608</v>
      </c>
      <c r="H17" s="318" t="s">
        <v>596</v>
      </c>
      <c r="I17" s="318"/>
      <c r="K17" s="342" t="s">
        <v>598</v>
      </c>
    </row>
    <row r="19" spans="2:9" ht="61.5" customHeight="1">
      <c r="B19" s="945" t="s">
        <v>599</v>
      </c>
      <c r="C19" s="945"/>
      <c r="D19" s="945"/>
      <c r="E19" s="945"/>
      <c r="F19" s="945"/>
      <c r="G19" s="945"/>
      <c r="H19" s="945"/>
      <c r="I19" s="945"/>
    </row>
  </sheetData>
  <sheetProtection/>
  <mergeCells count="13">
    <mergeCell ref="B17:D17"/>
    <mergeCell ref="E8:F8"/>
    <mergeCell ref="G8:H8"/>
    <mergeCell ref="B7:D7"/>
    <mergeCell ref="K10:K15"/>
    <mergeCell ref="B19:I19"/>
    <mergeCell ref="B2:C2"/>
    <mergeCell ref="E7:F7"/>
    <mergeCell ref="G7:H7"/>
    <mergeCell ref="B8:D8"/>
    <mergeCell ref="B9:C9"/>
    <mergeCell ref="B16:C16"/>
    <mergeCell ref="B4:I5"/>
  </mergeCells>
  <hyperlinks>
    <hyperlink ref="B2" location="表紙!A1" display="⇒表紙に戻る"/>
  </hyperlinks>
  <printOptions/>
  <pageMargins left="0.25" right="0.25" top="0.75" bottom="0.75" header="0.3" footer="0.3"/>
  <pageSetup fitToHeight="1" fitToWidth="1" horizontalDpi="600" verticalDpi="600"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検討補助ツール - 下水汚泥の資源・エネルギー化技術に関する概略検討の手引き（案）</dc:title>
  <dc:subject/>
  <dc:creator>国土交通省国土技術政策総合研究所</dc:creator>
  <cp:keywords/>
  <dc:description/>
  <cp:lastModifiedBy>下水処理研究室</cp:lastModifiedBy>
  <cp:lastPrinted>2014-09-01T00:57:41Z</cp:lastPrinted>
  <dcterms:created xsi:type="dcterms:W3CDTF">2013-11-04T05:08:04Z</dcterms:created>
  <dcterms:modified xsi:type="dcterms:W3CDTF">2015-01-29T04:57:10Z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