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WH-ec2-file-01\data\B-DASHプロジェクト\R2年度\GuideLine\1.本編\パーツ\第3章\"/>
    </mc:Choice>
  </mc:AlternateContent>
  <bookViews>
    <workbookView xWindow="0" yWindow="0" windowWidth="28800" windowHeight="1221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I10" i="2"/>
  <c r="I25" i="2"/>
  <c r="I14" i="2"/>
  <c r="I11" i="2"/>
  <c r="I22" i="2"/>
  <c r="I19" i="2"/>
  <c r="D10" i="2"/>
  <c r="D28" i="2"/>
  <c r="D25" i="2"/>
  <c r="D22" i="2"/>
  <c r="D13" i="2"/>
  <c r="D19" i="2"/>
  <c r="I16" i="2" l="1"/>
  <c r="D16" i="2"/>
</calcChain>
</file>

<file path=xl/sharedStrings.xml><?xml version="1.0" encoding="utf-8"?>
<sst xmlns="http://schemas.openxmlformats.org/spreadsheetml/2006/main" count="64" uniqueCount="34">
  <si>
    <t>オンライン化による作業効率向上効果</t>
    <rPh sb="5" eb="6">
      <t>カ</t>
    </rPh>
    <rPh sb="9" eb="11">
      <t>サギョウ</t>
    </rPh>
    <rPh sb="11" eb="13">
      <t>コウリツ</t>
    </rPh>
    <rPh sb="13" eb="15">
      <t>コウジョウ</t>
    </rPh>
    <rPh sb="15" eb="17">
      <t>コウカ</t>
    </rPh>
    <phoneticPr fontId="3"/>
  </si>
  <si>
    <t>導入効果④</t>
    <rPh sb="0" eb="2">
      <t>ドウニュウ</t>
    </rPh>
    <rPh sb="2" eb="4">
      <t>コウカ</t>
    </rPh>
    <phoneticPr fontId="3"/>
  </si>
  <si>
    <t>計装設備点検周期延伸効果</t>
    <rPh sb="0" eb="4">
      <t>ケイソウセツビ</t>
    </rPh>
    <rPh sb="4" eb="6">
      <t>テンケン</t>
    </rPh>
    <rPh sb="6" eb="8">
      <t>シュウキ</t>
    </rPh>
    <rPh sb="8" eb="10">
      <t>エンシン</t>
    </rPh>
    <rPh sb="10" eb="12">
      <t>コウカ</t>
    </rPh>
    <phoneticPr fontId="3"/>
  </si>
  <si>
    <t>導入効果③</t>
    <rPh sb="0" eb="2">
      <t>ドウニュウ</t>
    </rPh>
    <rPh sb="2" eb="4">
      <t>コウカ</t>
    </rPh>
    <phoneticPr fontId="3"/>
  </si>
  <si>
    <t>突発故障低減効果</t>
    <rPh sb="0" eb="2">
      <t>トッパツ</t>
    </rPh>
    <rPh sb="2" eb="4">
      <t>コショウ</t>
    </rPh>
    <rPh sb="4" eb="6">
      <t>テイゲン</t>
    </rPh>
    <rPh sb="6" eb="8">
      <t>コウカ</t>
    </rPh>
    <phoneticPr fontId="3"/>
  </si>
  <si>
    <t>導入効果②</t>
    <rPh sb="0" eb="2">
      <t>ドウニュウ</t>
    </rPh>
    <rPh sb="2" eb="4">
      <t>コウカ</t>
    </rPh>
    <phoneticPr fontId="3"/>
  </si>
  <si>
    <t>修繕周期・更新周期延伸効果</t>
    <rPh sb="0" eb="2">
      <t>シュウゼン</t>
    </rPh>
    <rPh sb="2" eb="4">
      <t>シュウキ</t>
    </rPh>
    <rPh sb="5" eb="7">
      <t>コウシン</t>
    </rPh>
    <rPh sb="7" eb="9">
      <t>シュウキ</t>
    </rPh>
    <rPh sb="9" eb="11">
      <t>エンシン</t>
    </rPh>
    <rPh sb="11" eb="13">
      <t>コウカ</t>
    </rPh>
    <phoneticPr fontId="3"/>
  </si>
  <si>
    <t>導入効果①</t>
    <rPh sb="0" eb="2">
      <t>ドウニュウ</t>
    </rPh>
    <rPh sb="2" eb="4">
      <t>コウカ</t>
    </rPh>
    <phoneticPr fontId="3"/>
  </si>
  <si>
    <t>維持管理費</t>
    <rPh sb="0" eb="2">
      <t>イジ</t>
    </rPh>
    <rPh sb="2" eb="5">
      <t>カンリヒ</t>
    </rPh>
    <phoneticPr fontId="3"/>
  </si>
  <si>
    <t>y = 0.1913x + 40773</t>
    <phoneticPr fontId="3"/>
  </si>
  <si>
    <t>建設費</t>
    <rPh sb="0" eb="3">
      <t>ケンセツヒ</t>
    </rPh>
    <phoneticPr fontId="3"/>
  </si>
  <si>
    <t>項目</t>
    <rPh sb="0" eb="2">
      <t>コウモク</t>
    </rPh>
    <phoneticPr fontId="3"/>
  </si>
  <si>
    <t xml:space="preserve">y = 0.0017x + 7089.4 </t>
    <phoneticPr fontId="3"/>
  </si>
  <si>
    <t xml:space="preserve">y = 0.0907x + 8088.2 </t>
    <phoneticPr fontId="3"/>
  </si>
  <si>
    <t xml:space="preserve">y = 0.0011x + 119.67 </t>
    <phoneticPr fontId="3"/>
  </si>
  <si>
    <t xml:space="preserve">y = 0.0366x + 808.52 </t>
    <phoneticPr fontId="3"/>
  </si>
  <si>
    <t xml:space="preserve">y = 0.0026x + 179.84 </t>
    <phoneticPr fontId="3"/>
  </si>
  <si>
    <t>年</t>
    <rPh sb="0" eb="1">
      <t>ネン</t>
    </rPh>
    <phoneticPr fontId="3"/>
  </si>
  <si>
    <t>（予定総額）</t>
    <rPh sb="1" eb="3">
      <t>ヨテイ</t>
    </rPh>
    <rPh sb="3" eb="5">
      <t>ソウガク</t>
    </rPh>
    <phoneticPr fontId="3"/>
  </si>
  <si>
    <t>（年間費用）</t>
    <rPh sb="1" eb="3">
      <t>ネンカン</t>
    </rPh>
    <rPh sb="3" eb="5">
      <t>ヒヨウ</t>
    </rPh>
    <phoneticPr fontId="3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</si>
  <si>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</t>
    </r>
    <rPh sb="3" eb="4">
      <t>ニチ</t>
    </rPh>
    <phoneticPr fontId="3"/>
  </si>
  <si>
    <t>円</t>
    <rPh sb="0" eb="1">
      <t>エン</t>
    </rPh>
    <phoneticPr fontId="3"/>
  </si>
  <si>
    <t>円/年</t>
    <rPh sb="0" eb="1">
      <t>エン</t>
    </rPh>
    <rPh sb="2" eb="3">
      <t>ネン</t>
    </rPh>
    <phoneticPr fontId="3"/>
  </si>
  <si>
    <t>処理場規模</t>
    <rPh sb="0" eb="3">
      <t>ショリジョウ</t>
    </rPh>
    <rPh sb="3" eb="5">
      <t>キボ</t>
    </rPh>
    <phoneticPr fontId="3"/>
  </si>
  <si>
    <t>（現有処理能力）</t>
    <rPh sb="5" eb="7">
      <t>ノウリョク</t>
    </rPh>
    <phoneticPr fontId="3"/>
  </si>
  <si>
    <t>センシング技術およびビッグデータ分析技術同時導入の場合はこちら</t>
    <rPh sb="5" eb="7">
      <t>ギジュツ</t>
    </rPh>
    <rPh sb="16" eb="18">
      <t>ブンセキ</t>
    </rPh>
    <rPh sb="18" eb="20">
      <t>ギジュツ</t>
    </rPh>
    <rPh sb="20" eb="22">
      <t>ドウジ</t>
    </rPh>
    <rPh sb="22" eb="24">
      <t>ドウニュウ</t>
    </rPh>
    <rPh sb="25" eb="27">
      <t>バアイ</t>
    </rPh>
    <phoneticPr fontId="3"/>
  </si>
  <si>
    <t>センシング技術のみ導入の場合はこちら</t>
    <rPh sb="5" eb="7">
      <t>ギジュツ</t>
    </rPh>
    <rPh sb="9" eb="11">
      <t>ドウニュウ</t>
    </rPh>
    <rPh sb="12" eb="14">
      <t>バアイ</t>
    </rPh>
    <phoneticPr fontId="3"/>
  </si>
  <si>
    <t>y = 0.1913x + 20773</t>
  </si>
  <si>
    <t xml:space="preserve">y = 0.0017x + 347.91 </t>
  </si>
  <si>
    <t>青セル部分のみ該当数を入力して下さい。</t>
    <rPh sb="3" eb="5">
      <t>ブブン</t>
    </rPh>
    <phoneticPr fontId="3"/>
  </si>
  <si>
    <t>簡易算定シート（処理場規模による導入費簡易算定）</t>
    <rPh sb="0" eb="2">
      <t>カンイ</t>
    </rPh>
    <rPh sb="2" eb="4">
      <t>サンテイ</t>
    </rPh>
    <rPh sb="8" eb="11">
      <t>ショリジョウ</t>
    </rPh>
    <rPh sb="11" eb="13">
      <t>キボ</t>
    </rPh>
    <rPh sb="16" eb="18">
      <t>ドウニュウ</t>
    </rPh>
    <rPh sb="18" eb="19">
      <t>ヒ</t>
    </rPh>
    <rPh sb="19" eb="21">
      <t>カンイ</t>
    </rPh>
    <rPh sb="21" eb="23">
      <t>サンテイ</t>
    </rPh>
    <phoneticPr fontId="3"/>
  </si>
  <si>
    <t>※経費回収年</t>
    <rPh sb="1" eb="3">
      <t>ケイヒ</t>
    </rPh>
    <rPh sb="3" eb="5">
      <t>カイシュウ</t>
    </rPh>
    <rPh sb="5" eb="6">
      <t>ネン</t>
    </rPh>
    <phoneticPr fontId="3"/>
  </si>
  <si>
    <t>人による振動測定実施中はチェックする⇒</t>
    <rPh sb="0" eb="1">
      <t>ヒト</t>
    </rPh>
    <rPh sb="4" eb="6">
      <t>シンドウ</t>
    </rPh>
    <rPh sb="6" eb="8">
      <t>ソクテイ</t>
    </rPh>
    <rPh sb="8" eb="11">
      <t>ジッシチュウ</t>
    </rPh>
    <phoneticPr fontId="3"/>
  </si>
  <si>
    <t>※経費回収年は、建設費等を長期間にわたる導入効果で除した結果であり、表示年で費用回収できる
　ものではありません。</t>
    <rPh sb="1" eb="3">
      <t>ケイヒ</t>
    </rPh>
    <rPh sb="3" eb="5">
      <t>カイシュウ</t>
    </rPh>
    <rPh sb="5" eb="6">
      <t>ネン</t>
    </rPh>
    <rPh sb="8" eb="11">
      <t>ケンセツヒ</t>
    </rPh>
    <rPh sb="11" eb="12">
      <t>トウ</t>
    </rPh>
    <rPh sb="13" eb="16">
      <t>チョウキカン</t>
    </rPh>
    <rPh sb="20" eb="22">
      <t>ドウニュウ</t>
    </rPh>
    <rPh sb="22" eb="24">
      <t>コウカ</t>
    </rPh>
    <rPh sb="25" eb="26">
      <t>ジョ</t>
    </rPh>
    <rPh sb="28" eb="30">
      <t>ケッカ</t>
    </rPh>
    <rPh sb="34" eb="36">
      <t>ヒョウジ</t>
    </rPh>
    <rPh sb="36" eb="37">
      <t>ネン</t>
    </rPh>
    <rPh sb="38" eb="40">
      <t>ヒヨウ</t>
    </rPh>
    <rPh sb="40" eb="42">
      <t>カイシュウ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</si>
</sst>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595959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5" tint="-0.499984740745262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Protection="1">
      <alignment vertical="center"/>
    </xf>
    <xf numFmtId="38" fontId="5" fillId="0" borderId="3" xfId="2" applyNumberFormat="1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shrinkToFit="1"/>
    </xf>
    <xf numFmtId="0" fontId="9" fillId="5" borderId="1" xfId="2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38" fontId="8" fillId="2" borderId="4" xfId="1" applyFont="1" applyFill="1" applyBorder="1" applyAlignment="1" applyProtection="1">
      <alignment horizontal="right" vertical="center"/>
      <protection locked="0"/>
    </xf>
    <xf numFmtId="38" fontId="8" fillId="2" borderId="7" xfId="1" applyFont="1" applyFill="1" applyBorder="1" applyAlignment="1" applyProtection="1">
      <alignment horizontal="right" vertical="center"/>
      <protection locked="0"/>
    </xf>
    <xf numFmtId="2" fontId="10" fillId="4" borderId="4" xfId="0" applyNumberFormat="1" applyFont="1" applyFill="1" applyBorder="1" applyAlignment="1" applyProtection="1">
      <alignment horizontal="right" vertical="center"/>
    </xf>
    <xf numFmtId="2" fontId="10" fillId="4" borderId="7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38" fontId="13" fillId="4" borderId="4" xfId="3" applyNumberFormat="1" applyFont="1" applyFill="1" applyBorder="1" applyAlignment="1" applyProtection="1">
      <alignment vertical="center"/>
    </xf>
    <xf numFmtId="38" fontId="13" fillId="4" borderId="7" xfId="3" applyNumberFormat="1" applyFont="1" applyFill="1" applyBorder="1" applyAlignment="1" applyProtection="1">
      <alignment vertical="center"/>
    </xf>
    <xf numFmtId="38" fontId="10" fillId="4" borderId="4" xfId="1" applyFont="1" applyFill="1" applyBorder="1" applyAlignment="1" applyProtection="1">
      <alignment horizontal="right" vertical="center"/>
    </xf>
    <xf numFmtId="38" fontId="10" fillId="4" borderId="7" xfId="1" applyFont="1" applyFill="1" applyBorder="1" applyAlignment="1" applyProtection="1">
      <alignment horizontal="right" vertical="center"/>
    </xf>
    <xf numFmtId="38" fontId="4" fillId="0" borderId="3" xfId="1" applyFont="1" applyBorder="1" applyAlignment="1" applyProtection="1">
      <alignment horizontal="center" vertical="center" wrapText="1" readingOrder="1"/>
    </xf>
    <xf numFmtId="38" fontId="4" fillId="0" borderId="6" xfId="1" applyFont="1" applyBorder="1" applyAlignment="1" applyProtection="1">
      <alignment horizontal="center" vertical="center" wrapText="1" readingOrder="1"/>
    </xf>
    <xf numFmtId="0" fontId="4" fillId="0" borderId="3" xfId="0" applyFont="1" applyBorder="1" applyAlignment="1" applyProtection="1">
      <alignment horizontal="center" vertical="center" wrapText="1" readingOrder="1"/>
    </xf>
    <xf numFmtId="0" fontId="4" fillId="0" borderId="6" xfId="0" applyFont="1" applyBorder="1" applyAlignment="1" applyProtection="1">
      <alignment horizontal="center" vertical="center" wrapText="1" readingOrder="1"/>
    </xf>
    <xf numFmtId="38" fontId="0" fillId="0" borderId="4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</cellXfs>
  <cellStyles count="4">
    <cellStyle name="アクセント 1" xfId="2" builtinId="29"/>
    <cellStyle name="アクセント 2" xfId="3" builtinId="33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C$33" lockText="1" noThreeD="1"/>
</file>

<file path=xl/ctrlProps/ctrlProp2.xml><?xml version="1.0" encoding="utf-8"?>
<formControlPr xmlns="http://schemas.microsoft.com/office/spreadsheetml/2009/9/main" objectType="CheckBox" checked="Checked" fmlaLink="$H$3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</xdr:row>
          <xdr:rowOff>228600</xdr:rowOff>
        </xdr:from>
        <xdr:to>
          <xdr:col>2</xdr:col>
          <xdr:colOff>1876425</xdr:colOff>
          <xdr:row>16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ポータブル振動計　測定実施中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0</xdr:rowOff>
        </xdr:from>
        <xdr:to>
          <xdr:col>7</xdr:col>
          <xdr:colOff>1895475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ポータブル振動計　測定実施中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J33"/>
  <sheetViews>
    <sheetView showGridLines="0" tabSelected="1" workbookViewId="0">
      <selection activeCell="I7" sqref="I7:I8"/>
    </sheetView>
  </sheetViews>
  <sheetFormatPr defaultRowHeight="18.75" x14ac:dyDescent="0.4"/>
  <cols>
    <col min="1" max="1" width="9" style="2"/>
    <col min="2" max="2" width="35.875" style="2" customWidth="1"/>
    <col min="3" max="4" width="25.625" style="2" customWidth="1"/>
    <col min="5" max="6" width="9" style="2"/>
    <col min="7" max="7" width="35.875" style="2" customWidth="1"/>
    <col min="8" max="9" width="25.625" style="2" customWidth="1"/>
    <col min="10" max="16384" width="9" style="2"/>
  </cols>
  <sheetData>
    <row r="2" spans="2:10" ht="25.5" x14ac:dyDescent="0.4">
      <c r="B2" s="1" t="s">
        <v>30</v>
      </c>
      <c r="D2" s="3"/>
    </row>
    <row r="3" spans="2:10" ht="7.5" customHeight="1" x14ac:dyDescent="0.4"/>
    <row r="4" spans="2:10" ht="24" x14ac:dyDescent="0.4">
      <c r="B4" s="31" t="s">
        <v>25</v>
      </c>
      <c r="C4" s="32"/>
      <c r="D4" s="32"/>
      <c r="G4" s="31" t="s">
        <v>26</v>
      </c>
      <c r="H4" s="32"/>
      <c r="I4" s="32"/>
    </row>
    <row r="5" spans="2:10" ht="6.75" customHeight="1" x14ac:dyDescent="0.4"/>
    <row r="6" spans="2:10" x14ac:dyDescent="0.4">
      <c r="B6" s="4" t="s">
        <v>11</v>
      </c>
      <c r="D6" s="5" t="s">
        <v>29</v>
      </c>
      <c r="G6" s="4" t="s">
        <v>11</v>
      </c>
      <c r="I6" s="5" t="s">
        <v>29</v>
      </c>
    </row>
    <row r="7" spans="2:10" x14ac:dyDescent="0.4">
      <c r="B7" s="6" t="s">
        <v>23</v>
      </c>
      <c r="C7" s="7"/>
      <c r="D7" s="16">
        <v>100000</v>
      </c>
      <c r="E7" s="20" t="s">
        <v>20</v>
      </c>
      <c r="G7" s="6" t="s">
        <v>23</v>
      </c>
      <c r="H7" s="7"/>
      <c r="I7" s="16">
        <v>100000</v>
      </c>
      <c r="J7" s="20" t="s">
        <v>20</v>
      </c>
    </row>
    <row r="8" spans="2:10" x14ac:dyDescent="0.4">
      <c r="B8" s="8" t="s">
        <v>24</v>
      </c>
      <c r="C8" s="9"/>
      <c r="D8" s="17"/>
      <c r="E8" s="20"/>
      <c r="G8" s="8" t="s">
        <v>24</v>
      </c>
      <c r="H8" s="9"/>
      <c r="I8" s="17"/>
      <c r="J8" s="20"/>
    </row>
    <row r="10" spans="2:10" x14ac:dyDescent="0.4">
      <c r="B10" s="6" t="s">
        <v>10</v>
      </c>
      <c r="C10" s="25" t="s">
        <v>9</v>
      </c>
      <c r="D10" s="21">
        <f>(0.1913*(D7)+40773)*1000</f>
        <v>59903000</v>
      </c>
      <c r="E10" s="20" t="s">
        <v>21</v>
      </c>
      <c r="G10" s="6" t="s">
        <v>10</v>
      </c>
      <c r="H10" s="25" t="s">
        <v>27</v>
      </c>
      <c r="I10" s="21">
        <f>(0.1913*(I7)+20773)*1000</f>
        <v>39903000</v>
      </c>
      <c r="J10" s="20" t="s">
        <v>21</v>
      </c>
    </row>
    <row r="11" spans="2:10" x14ac:dyDescent="0.4">
      <c r="B11" s="8" t="s">
        <v>18</v>
      </c>
      <c r="C11" s="26"/>
      <c r="D11" s="22"/>
      <c r="E11" s="20"/>
      <c r="G11" s="8" t="s">
        <v>18</v>
      </c>
      <c r="H11" s="26"/>
      <c r="I11" s="22">
        <f>0.1913*(H11)+20773</f>
        <v>20773</v>
      </c>
      <c r="J11" s="20"/>
    </row>
    <row r="12" spans="2:10" x14ac:dyDescent="0.4">
      <c r="B12" s="4"/>
      <c r="G12" s="4"/>
    </row>
    <row r="13" spans="2:10" x14ac:dyDescent="0.4">
      <c r="B13" s="6" t="s">
        <v>8</v>
      </c>
      <c r="C13" s="25" t="s">
        <v>12</v>
      </c>
      <c r="D13" s="23">
        <f>(0.0017*(D7)+7089.4)*1000</f>
        <v>7259400</v>
      </c>
      <c r="E13" s="20" t="s">
        <v>22</v>
      </c>
      <c r="G13" s="6" t="s">
        <v>8</v>
      </c>
      <c r="H13" s="25" t="s">
        <v>28</v>
      </c>
      <c r="I13" s="23">
        <f>(0.0017*(I7)+347.91)*1000</f>
        <v>517910.00000000006</v>
      </c>
      <c r="J13" s="20" t="s">
        <v>22</v>
      </c>
    </row>
    <row r="14" spans="2:10" x14ac:dyDescent="0.4">
      <c r="B14" s="8" t="s">
        <v>19</v>
      </c>
      <c r="C14" s="26"/>
      <c r="D14" s="24"/>
      <c r="E14" s="20"/>
      <c r="G14" s="8" t="s">
        <v>19</v>
      </c>
      <c r="H14" s="26"/>
      <c r="I14" s="24">
        <f>0.0017*(H14)+347.91</f>
        <v>347.91</v>
      </c>
      <c r="J14" s="20"/>
    </row>
    <row r="15" spans="2:10" x14ac:dyDescent="0.4">
      <c r="B15" s="4"/>
      <c r="G15" s="4"/>
    </row>
    <row r="16" spans="2:10" x14ac:dyDescent="0.4">
      <c r="B16" s="6" t="s">
        <v>31</v>
      </c>
      <c r="C16" s="10"/>
      <c r="D16" s="18">
        <f>IF(C33=TRUE,D10/(D19+D22+D25+D28-D13),D10/(D19+D22+D25-D13))</f>
        <v>3.983751894515001</v>
      </c>
      <c r="E16" s="20" t="s">
        <v>17</v>
      </c>
      <c r="G16" s="6" t="s">
        <v>31</v>
      </c>
      <c r="H16" s="10"/>
      <c r="I16" s="18">
        <f>IF(H33=TRUE,I10/(I19+I22+I25-I13),I10/(I19+I22-I13))</f>
        <v>2.3052259413742506</v>
      </c>
      <c r="J16" s="20" t="s">
        <v>17</v>
      </c>
    </row>
    <row r="17" spans="2:10" x14ac:dyDescent="0.4">
      <c r="B17" s="11" t="s">
        <v>32</v>
      </c>
      <c r="C17" s="12"/>
      <c r="D17" s="19"/>
      <c r="E17" s="20"/>
      <c r="G17" s="11" t="s">
        <v>32</v>
      </c>
      <c r="H17" s="12"/>
      <c r="I17" s="19"/>
      <c r="J17" s="20"/>
    </row>
    <row r="18" spans="2:10" x14ac:dyDescent="0.4">
      <c r="B18" s="4"/>
      <c r="C18" s="13"/>
      <c r="G18" s="4"/>
      <c r="H18" s="13"/>
    </row>
    <row r="19" spans="2:10" x14ac:dyDescent="0.4">
      <c r="B19" s="14" t="s">
        <v>7</v>
      </c>
      <c r="C19" s="27" t="s">
        <v>13</v>
      </c>
      <c r="D19" s="29">
        <f>(0.0907*(D7)+8088.2)*1000</f>
        <v>17158200</v>
      </c>
      <c r="E19" s="20" t="s">
        <v>21</v>
      </c>
      <c r="G19" s="14" t="s">
        <v>7</v>
      </c>
      <c r="H19" s="27" t="s">
        <v>13</v>
      </c>
      <c r="I19" s="29">
        <f>(0.0907*(I7)+8088.2)*1000</f>
        <v>17158200</v>
      </c>
      <c r="J19" s="20" t="s">
        <v>21</v>
      </c>
    </row>
    <row r="20" spans="2:10" x14ac:dyDescent="0.4">
      <c r="B20" s="8" t="s">
        <v>6</v>
      </c>
      <c r="C20" s="28"/>
      <c r="D20" s="30"/>
      <c r="E20" s="20"/>
      <c r="G20" s="8" t="s">
        <v>6</v>
      </c>
      <c r="H20" s="28"/>
      <c r="I20" s="30"/>
      <c r="J20" s="20"/>
    </row>
    <row r="21" spans="2:10" x14ac:dyDescent="0.4">
      <c r="B21" s="4"/>
      <c r="G21" s="4"/>
    </row>
    <row r="22" spans="2:10" x14ac:dyDescent="0.4">
      <c r="B22" s="6" t="s">
        <v>5</v>
      </c>
      <c r="C22" s="27" t="s">
        <v>14</v>
      </c>
      <c r="D22" s="29">
        <f>(0.0011*(D7)+119.67)*1000</f>
        <v>229670.00000000003</v>
      </c>
      <c r="E22" s="20" t="s">
        <v>21</v>
      </c>
      <c r="G22" s="6" t="s">
        <v>5</v>
      </c>
      <c r="H22" s="27" t="s">
        <v>14</v>
      </c>
      <c r="I22" s="29">
        <f>(0.0011*(I7)+119.67)*1000</f>
        <v>229670.00000000003</v>
      </c>
      <c r="J22" s="20" t="s">
        <v>21</v>
      </c>
    </row>
    <row r="23" spans="2:10" x14ac:dyDescent="0.4">
      <c r="B23" s="8" t="s">
        <v>4</v>
      </c>
      <c r="C23" s="28"/>
      <c r="D23" s="30"/>
      <c r="E23" s="20"/>
      <c r="G23" s="8" t="s">
        <v>4</v>
      </c>
      <c r="H23" s="28"/>
      <c r="I23" s="30"/>
      <c r="J23" s="20"/>
    </row>
    <row r="24" spans="2:10" x14ac:dyDescent="0.4">
      <c r="B24" s="4"/>
      <c r="G24" s="4"/>
    </row>
    <row r="25" spans="2:10" x14ac:dyDescent="0.4">
      <c r="B25" s="6" t="s">
        <v>3</v>
      </c>
      <c r="C25" s="27" t="s">
        <v>15</v>
      </c>
      <c r="D25" s="29">
        <f>(0.0366*(D7)+808.52)*1000</f>
        <v>4468520</v>
      </c>
      <c r="E25" s="20" t="s">
        <v>21</v>
      </c>
      <c r="G25" s="6" t="s">
        <v>1</v>
      </c>
      <c r="H25" s="27" t="s">
        <v>16</v>
      </c>
      <c r="I25" s="29">
        <f>(0.0026*(I7)+179.84)*1000</f>
        <v>439840.00000000006</v>
      </c>
      <c r="J25" s="20" t="s">
        <v>21</v>
      </c>
    </row>
    <row r="26" spans="2:10" x14ac:dyDescent="0.4">
      <c r="B26" s="8" t="s">
        <v>2</v>
      </c>
      <c r="C26" s="28"/>
      <c r="D26" s="30"/>
      <c r="E26" s="20"/>
      <c r="G26" s="8" t="s">
        <v>0</v>
      </c>
      <c r="H26" s="28"/>
      <c r="I26" s="30"/>
      <c r="J26" s="20"/>
    </row>
    <row r="27" spans="2:10" x14ac:dyDescent="0.4">
      <c r="B27" s="4"/>
      <c r="G27" s="4"/>
    </row>
    <row r="28" spans="2:10" ht="18.75" customHeight="1" x14ac:dyDescent="0.4">
      <c r="B28" s="6" t="s">
        <v>1</v>
      </c>
      <c r="C28" s="27" t="s">
        <v>16</v>
      </c>
      <c r="D28" s="29">
        <f>(0.0026*(D7)+179.84)*1000</f>
        <v>439840.00000000006</v>
      </c>
      <c r="E28" s="20" t="s">
        <v>21</v>
      </c>
      <c r="G28" s="33" t="s">
        <v>33</v>
      </c>
      <c r="H28" s="33"/>
      <c r="I28" s="33"/>
      <c r="J28" s="13"/>
    </row>
    <row r="29" spans="2:10" x14ac:dyDescent="0.4">
      <c r="B29" s="8" t="s">
        <v>0</v>
      </c>
      <c r="C29" s="28"/>
      <c r="D29" s="30"/>
      <c r="E29" s="20"/>
      <c r="G29" s="33"/>
      <c r="H29" s="33"/>
      <c r="I29" s="33"/>
      <c r="J29" s="13"/>
    </row>
    <row r="31" spans="2:10" x14ac:dyDescent="0.4">
      <c r="B31" s="4"/>
    </row>
    <row r="33" spans="3:8" hidden="1" x14ac:dyDescent="0.4">
      <c r="C33" s="15" t="b">
        <v>1</v>
      </c>
      <c r="H33" s="15" t="b">
        <v>1</v>
      </c>
    </row>
  </sheetData>
  <sheetProtection sheet="1" objects="1" scenarios="1"/>
  <mergeCells count="44">
    <mergeCell ref="B4:D4"/>
    <mergeCell ref="G4:I4"/>
    <mergeCell ref="G28:I29"/>
    <mergeCell ref="H25:H26"/>
    <mergeCell ref="I25:I26"/>
    <mergeCell ref="I7:I8"/>
    <mergeCell ref="C10:C11"/>
    <mergeCell ref="C13:C14"/>
    <mergeCell ref="C19:C20"/>
    <mergeCell ref="C22:C23"/>
    <mergeCell ref="C25:C26"/>
    <mergeCell ref="C28:C29"/>
    <mergeCell ref="D19:D20"/>
    <mergeCell ref="D22:D23"/>
    <mergeCell ref="D25:D26"/>
    <mergeCell ref="D28:D29"/>
    <mergeCell ref="J25:J26"/>
    <mergeCell ref="I16:I17"/>
    <mergeCell ref="J16:J17"/>
    <mergeCell ref="H19:H20"/>
    <mergeCell ref="I19:I20"/>
    <mergeCell ref="J19:J20"/>
    <mergeCell ref="H22:H23"/>
    <mergeCell ref="I22:I23"/>
    <mergeCell ref="J22:J23"/>
    <mergeCell ref="J7:J8"/>
    <mergeCell ref="H10:H11"/>
    <mergeCell ref="I10:I11"/>
    <mergeCell ref="J10:J11"/>
    <mergeCell ref="H13:H14"/>
    <mergeCell ref="I13:I14"/>
    <mergeCell ref="J13:J14"/>
    <mergeCell ref="E19:E20"/>
    <mergeCell ref="E22:E23"/>
    <mergeCell ref="E25:E26"/>
    <mergeCell ref="E28:E29"/>
    <mergeCell ref="D10:D11"/>
    <mergeCell ref="D13:D14"/>
    <mergeCell ref="D7:D8"/>
    <mergeCell ref="D16:D17"/>
    <mergeCell ref="E7:E8"/>
    <mergeCell ref="E10:E11"/>
    <mergeCell ref="E13:E14"/>
    <mergeCell ref="E16:E17"/>
  </mergeCells>
  <phoneticPr fontId="3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15</xdr:row>
                    <xdr:rowOff>228600</xdr:rowOff>
                  </from>
                  <to>
                    <xdr:col>2</xdr:col>
                    <xdr:colOff>1876425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0</xdr:rowOff>
                  </from>
                  <to>
                    <xdr:col>7</xdr:col>
                    <xdr:colOff>1895475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wa001433</dc:creator>
  <cp:lastModifiedBy>wa001433</cp:lastModifiedBy>
  <dcterms:created xsi:type="dcterms:W3CDTF">2020-09-01T07:14:17Z</dcterms:created>
  <dcterms:modified xsi:type="dcterms:W3CDTF">2021-01-27T01:23:39Z</dcterms:modified>
</cp:coreProperties>
</file>