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8390" yWindow="0" windowWidth="22260" windowHeight="12650"/>
  </bookViews>
  <sheets>
    <sheet name="①導入効果試算シート" sheetId="6" r:id="rId1"/>
    <sheet name="②ストマネ計画（歩掛金額算出シート）" sheetId="5" r:id="rId2"/>
    <sheet name="③参考 水量補正→機器数推定式" sheetId="2" r:id="rId3"/>
    <sheet name="④補正率" sheetId="7"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6" l="1"/>
  <c r="F40" i="6"/>
  <c r="F37" i="6"/>
  <c r="N7" i="5"/>
  <c r="F35" i="6"/>
  <c r="F11" i="6"/>
  <c r="F13" i="6"/>
  <c r="F15" i="6"/>
  <c r="F17" i="6"/>
  <c r="F9" i="6"/>
  <c r="F7" i="6"/>
  <c r="F18" i="6" s="1"/>
  <c r="F38" i="6" l="1"/>
  <c r="F43" i="6"/>
  <c r="F19" i="6"/>
  <c r="F42" i="6"/>
  <c r="J17" i="5"/>
  <c r="N17" i="5" s="1"/>
  <c r="J18" i="5"/>
  <c r="L18" i="5" s="1"/>
  <c r="J16" i="5"/>
  <c r="L16" i="5" s="1"/>
  <c r="N14" i="5"/>
  <c r="L14" i="5"/>
  <c r="J14" i="5"/>
  <c r="F36" i="6" l="1"/>
  <c r="F44" i="6"/>
  <c r="F41" i="6"/>
  <c r="L17" i="5"/>
  <c r="N16" i="5"/>
  <c r="N18" i="5"/>
  <c r="J19" i="5" l="1"/>
  <c r="J15" i="5"/>
  <c r="J13" i="5"/>
  <c r="N13" i="5" s="1"/>
  <c r="J12" i="5"/>
  <c r="J11" i="5"/>
  <c r="J10" i="5"/>
  <c r="N10" i="5" s="1"/>
  <c r="J9" i="5"/>
  <c r="N9" i="5" s="1"/>
  <c r="J8" i="5"/>
  <c r="N8" i="5" s="1"/>
  <c r="J7" i="5"/>
  <c r="J6" i="5"/>
  <c r="L10" i="5"/>
  <c r="L9" i="5"/>
  <c r="L8" i="5"/>
  <c r="L15" i="5" l="1"/>
  <c r="N15" i="5"/>
  <c r="L6" i="5"/>
  <c r="N6" i="5"/>
  <c r="L7" i="5"/>
  <c r="L19" i="5"/>
  <c r="N19" i="5"/>
  <c r="L13" i="5"/>
  <c r="L12" i="5"/>
  <c r="N12" i="5"/>
  <c r="L11" i="5"/>
  <c r="N11" i="5"/>
  <c r="J20" i="5"/>
  <c r="N20" i="5" l="1"/>
  <c r="L20" i="5"/>
  <c r="F39" i="6"/>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R6" i="2"/>
  <c r="R5" i="2"/>
  <c r="R4"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F46" i="6" l="1"/>
  <c r="F49" i="6" s="1"/>
  <c r="Q94" i="2" l="1"/>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Q3" i="2"/>
  <c r="M72" i="2" l="1"/>
  <c r="M32" i="2"/>
  <c r="M15" i="2"/>
  <c r="M7" i="2"/>
  <c r="M6" i="2"/>
  <c r="M5" i="2"/>
  <c r="F94" i="2" l="1"/>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alcChain>
</file>

<file path=xl/sharedStrings.xml><?xml version="1.0" encoding="utf-8"?>
<sst xmlns="http://schemas.openxmlformats.org/spreadsheetml/2006/main" count="205" uniqueCount="155">
  <si>
    <t>有</t>
  </si>
  <si>
    <t>対象水量補正（全体）</t>
    <rPh sb="0" eb="2">
      <t>タイショウ</t>
    </rPh>
    <rPh sb="2" eb="4">
      <t>スイリョウ</t>
    </rPh>
    <rPh sb="4" eb="6">
      <t>ホセイ</t>
    </rPh>
    <rPh sb="7" eb="9">
      <t>ゼンタイ</t>
    </rPh>
    <phoneticPr fontId="4"/>
  </si>
  <si>
    <t>設定対象水量</t>
    <rPh sb="0" eb="2">
      <t>セッテイ</t>
    </rPh>
    <rPh sb="2" eb="4">
      <t>タイショウ</t>
    </rPh>
    <rPh sb="4" eb="6">
      <t>スイリョウ</t>
    </rPh>
    <phoneticPr fontId="6"/>
  </si>
  <si>
    <t>補正率</t>
    <rPh sb="0" eb="2">
      <t>ホセイ</t>
    </rPh>
    <rPh sb="2" eb="3">
      <t>リツ</t>
    </rPh>
    <phoneticPr fontId="6"/>
  </si>
  <si>
    <t>1200.1以上</t>
    <rPh sb="6" eb="8">
      <t>イジョウ</t>
    </rPh>
    <phoneticPr fontId="6"/>
  </si>
  <si>
    <t>下水道標準歩掛より</t>
    <rPh sb="0" eb="3">
      <t>ゲスイドウ</t>
    </rPh>
    <rPh sb="3" eb="5">
      <t>ヒョウジュン</t>
    </rPh>
    <rPh sb="5" eb="7">
      <t>ブガカリ</t>
    </rPh>
    <phoneticPr fontId="4"/>
  </si>
  <si>
    <t>水量</t>
    <rPh sb="0" eb="2">
      <t>スイリョウ</t>
    </rPh>
    <phoneticPr fontId="4"/>
  </si>
  <si>
    <t>機器数</t>
    <rPh sb="0" eb="2">
      <t>キキ</t>
    </rPh>
    <rPh sb="2" eb="3">
      <t>スウ</t>
    </rPh>
    <phoneticPr fontId="4"/>
  </si>
  <si>
    <t>機器数（近似）</t>
    <rPh sb="0" eb="2">
      <t>キキ</t>
    </rPh>
    <rPh sb="2" eb="3">
      <t>スウ</t>
    </rPh>
    <rPh sb="4" eb="6">
      <t>キンジ</t>
    </rPh>
    <phoneticPr fontId="4"/>
  </si>
  <si>
    <t>補正率（近似）</t>
    <rPh sb="0" eb="2">
      <t>ホセイ</t>
    </rPh>
    <rPh sb="2" eb="3">
      <t>リツ</t>
    </rPh>
    <rPh sb="4" eb="6">
      <t>キンジ</t>
    </rPh>
    <phoneticPr fontId="6"/>
  </si>
  <si>
    <t>元データ</t>
    <rPh sb="0" eb="1">
      <t>モト</t>
    </rPh>
    <phoneticPr fontId="4"/>
  </si>
  <si>
    <t>①補正率⇒機器数</t>
    <rPh sb="1" eb="3">
      <t>ホセイ</t>
    </rPh>
    <rPh sb="3" eb="4">
      <t>リツ</t>
    </rPh>
    <rPh sb="5" eb="7">
      <t>キキ</t>
    </rPh>
    <rPh sb="7" eb="8">
      <t>スウ</t>
    </rPh>
    <phoneticPr fontId="4"/>
  </si>
  <si>
    <t>②機器数⇒補正率</t>
    <rPh sb="1" eb="3">
      <t>キキ</t>
    </rPh>
    <rPh sb="3" eb="4">
      <t>スウ</t>
    </rPh>
    <rPh sb="5" eb="7">
      <t>ホセイ</t>
    </rPh>
    <rPh sb="7" eb="8">
      <t>リツ</t>
    </rPh>
    <phoneticPr fontId="4"/>
  </si>
  <si>
    <t>2. リスクの評価</t>
    <rPh sb="7" eb="9">
      <t>ヒョウカ</t>
    </rPh>
    <phoneticPr fontId="2"/>
  </si>
  <si>
    <t>3. 施設管理の目標設定</t>
    <rPh sb="3" eb="5">
      <t>シセツ</t>
    </rPh>
    <rPh sb="5" eb="7">
      <t>カンリ</t>
    </rPh>
    <rPh sb="8" eb="10">
      <t>モクヒョウ</t>
    </rPh>
    <rPh sb="10" eb="12">
      <t>セッテイ</t>
    </rPh>
    <phoneticPr fontId="2"/>
  </si>
  <si>
    <t>4. 長期的な改築事業シナリオ設定</t>
    <rPh sb="3" eb="6">
      <t>チョウキテキ</t>
    </rPh>
    <rPh sb="7" eb="9">
      <t>カイチク</t>
    </rPh>
    <rPh sb="9" eb="11">
      <t>ジギョウ</t>
    </rPh>
    <rPh sb="15" eb="17">
      <t>セッテイ</t>
    </rPh>
    <phoneticPr fontId="2"/>
  </si>
  <si>
    <t>5. 点検・調査計画の策定</t>
    <rPh sb="3" eb="5">
      <t>テンケン</t>
    </rPh>
    <rPh sb="6" eb="8">
      <t>チョウサ</t>
    </rPh>
    <rPh sb="8" eb="10">
      <t>ケイカク</t>
    </rPh>
    <rPh sb="11" eb="13">
      <t>サクテイ</t>
    </rPh>
    <phoneticPr fontId="2"/>
  </si>
  <si>
    <t>6. 点検調査の実施</t>
    <rPh sb="3" eb="5">
      <t>テンケン</t>
    </rPh>
    <rPh sb="5" eb="7">
      <t>チョウサ</t>
    </rPh>
    <rPh sb="8" eb="10">
      <t>ジッシ</t>
    </rPh>
    <phoneticPr fontId="2"/>
  </si>
  <si>
    <t>7. 修繕・改築計画の策定</t>
    <rPh sb="3" eb="5">
      <t>シュウゼン</t>
    </rPh>
    <rPh sb="6" eb="8">
      <t>カイチク</t>
    </rPh>
    <rPh sb="8" eb="10">
      <t>ケイカク</t>
    </rPh>
    <rPh sb="11" eb="13">
      <t>サクテイ</t>
    </rPh>
    <phoneticPr fontId="2"/>
  </si>
  <si>
    <t>9. 報告書作成</t>
    <rPh sb="3" eb="6">
      <t>ホウコクショ</t>
    </rPh>
    <rPh sb="6" eb="8">
      <t>サクセイ</t>
    </rPh>
    <phoneticPr fontId="2"/>
  </si>
  <si>
    <t>技師長</t>
    <rPh sb="0" eb="3">
      <t>ギシチョウ</t>
    </rPh>
    <phoneticPr fontId="2"/>
  </si>
  <si>
    <t>主任技師</t>
    <rPh sb="0" eb="2">
      <t>シュニン</t>
    </rPh>
    <rPh sb="2" eb="4">
      <t>ギシ</t>
    </rPh>
    <phoneticPr fontId="2"/>
  </si>
  <si>
    <t>技師A</t>
    <rPh sb="0" eb="2">
      <t>ギシ</t>
    </rPh>
    <phoneticPr fontId="2"/>
  </si>
  <si>
    <t>技師B</t>
    <rPh sb="0" eb="2">
      <t>ギシ</t>
    </rPh>
    <phoneticPr fontId="2"/>
  </si>
  <si>
    <t>技師C</t>
    <rPh sb="0" eb="2">
      <t>ギシ</t>
    </rPh>
    <phoneticPr fontId="2"/>
  </si>
  <si>
    <t>技術員</t>
    <rPh sb="0" eb="3">
      <t>ギジュツイン</t>
    </rPh>
    <phoneticPr fontId="2"/>
  </si>
  <si>
    <t>1. 施設情報の収集・整理（現地調査のみ）</t>
    <rPh sb="3" eb="5">
      <t>シセツ</t>
    </rPh>
    <rPh sb="5" eb="7">
      <t>ジョウホウ</t>
    </rPh>
    <rPh sb="8" eb="10">
      <t>シュウシュウ</t>
    </rPh>
    <rPh sb="11" eb="13">
      <t>セイリ</t>
    </rPh>
    <rPh sb="14" eb="16">
      <t>ゲンチ</t>
    </rPh>
    <rPh sb="16" eb="18">
      <t>チョウサ</t>
    </rPh>
    <phoneticPr fontId="2"/>
  </si>
  <si>
    <t>技術者単価を入力→</t>
    <rPh sb="0" eb="3">
      <t>ギジュツシャ</t>
    </rPh>
    <rPh sb="3" eb="5">
      <t>タンカ</t>
    </rPh>
    <rPh sb="6" eb="8">
      <t>ニュウリョク</t>
    </rPh>
    <phoneticPr fontId="4"/>
  </si>
  <si>
    <t>導入前金額（円）</t>
    <rPh sb="0" eb="2">
      <t>ドウニュウ</t>
    </rPh>
    <rPh sb="2" eb="3">
      <t>マエ</t>
    </rPh>
    <rPh sb="3" eb="5">
      <t>キンガク</t>
    </rPh>
    <rPh sb="6" eb="7">
      <t>エン</t>
    </rPh>
    <phoneticPr fontId="4"/>
  </si>
  <si>
    <t>導入後金額（円）</t>
    <rPh sb="0" eb="2">
      <t>ドウニュウ</t>
    </rPh>
    <rPh sb="2" eb="3">
      <t>アト</t>
    </rPh>
    <rPh sb="3" eb="5">
      <t>キンガク</t>
    </rPh>
    <rPh sb="6" eb="7">
      <t>エン</t>
    </rPh>
    <phoneticPr fontId="4"/>
  </si>
  <si>
    <t>合計</t>
    <rPh sb="0" eb="2">
      <t>ゴウケイ</t>
    </rPh>
    <phoneticPr fontId="4"/>
  </si>
  <si>
    <t>対象工種
補正係数（％）</t>
    <rPh sb="0" eb="2">
      <t>タイショウ</t>
    </rPh>
    <rPh sb="2" eb="4">
      <t>コウシュ</t>
    </rPh>
    <rPh sb="5" eb="7">
      <t>ホセイ</t>
    </rPh>
    <rPh sb="7" eb="9">
      <t>ケイスウ</t>
    </rPh>
    <phoneticPr fontId="4"/>
  </si>
  <si>
    <t>削減率
（％）</t>
    <rPh sb="0" eb="2">
      <t>サクゲン</t>
    </rPh>
    <rPh sb="2" eb="3">
      <t>リツ</t>
    </rPh>
    <phoneticPr fontId="4"/>
  </si>
  <si>
    <t>歩掛人件費→業務委託料（実質）への補正率</t>
    <rPh sb="0" eb="2">
      <t>ブガカリ</t>
    </rPh>
    <rPh sb="2" eb="5">
      <t>ジンケンヒ</t>
    </rPh>
    <rPh sb="6" eb="8">
      <t>ギョウム</t>
    </rPh>
    <rPh sb="8" eb="10">
      <t>イタク</t>
    </rPh>
    <rPh sb="10" eb="11">
      <t>リョウ</t>
    </rPh>
    <rPh sb="12" eb="14">
      <t>ジッシツ</t>
    </rPh>
    <rPh sb="17" eb="19">
      <t>ホセイ</t>
    </rPh>
    <rPh sb="19" eb="20">
      <t>リツ</t>
    </rPh>
    <phoneticPr fontId="4"/>
  </si>
  <si>
    <t>歩掛人件費→システム導入時検討費（実質）への補正率</t>
    <rPh sb="0" eb="2">
      <t>ブガカリ</t>
    </rPh>
    <rPh sb="2" eb="5">
      <t>ジンケンヒ</t>
    </rPh>
    <rPh sb="10" eb="12">
      <t>ドウニュウ</t>
    </rPh>
    <rPh sb="12" eb="13">
      <t>ジ</t>
    </rPh>
    <rPh sb="13" eb="15">
      <t>ケントウ</t>
    </rPh>
    <rPh sb="15" eb="16">
      <t>ヒ</t>
    </rPh>
    <rPh sb="17" eb="19">
      <t>ジッシツ</t>
    </rPh>
    <rPh sb="22" eb="24">
      <t>ホセイ</t>
    </rPh>
    <rPh sb="24" eb="25">
      <t>リツ</t>
    </rPh>
    <phoneticPr fontId="4"/>
  </si>
  <si>
    <t>健全度評価のための点検追加実施の要否</t>
    <rPh sb="0" eb="3">
      <t>ケンゼンド</t>
    </rPh>
    <rPh sb="3" eb="5">
      <t>ヒョウカ</t>
    </rPh>
    <rPh sb="9" eb="11">
      <t>テンケン</t>
    </rPh>
    <rPh sb="11" eb="13">
      <t>ツイカ</t>
    </rPh>
    <rPh sb="13" eb="15">
      <t>ジッシ</t>
    </rPh>
    <rPh sb="16" eb="18">
      <t>ヨウヒ</t>
    </rPh>
    <phoneticPr fontId="4"/>
  </si>
  <si>
    <t>対象施設数</t>
    <rPh sb="0" eb="2">
      <t>タイショウ</t>
    </rPh>
    <rPh sb="2" eb="5">
      <t>シセツスウ</t>
    </rPh>
    <phoneticPr fontId="4"/>
  </si>
  <si>
    <t>既存台帳システムの有無</t>
    <rPh sb="0" eb="2">
      <t>キゾン</t>
    </rPh>
    <rPh sb="2" eb="4">
      <t>ダイチョウ</t>
    </rPh>
    <rPh sb="9" eb="11">
      <t>ウム</t>
    </rPh>
    <phoneticPr fontId="4"/>
  </si>
  <si>
    <t>関数</t>
    <rPh sb="0" eb="2">
      <t>カンスウ</t>
    </rPh>
    <phoneticPr fontId="4"/>
  </si>
  <si>
    <t>備考</t>
    <rPh sb="0" eb="2">
      <t>ビコウ</t>
    </rPh>
    <phoneticPr fontId="4"/>
  </si>
  <si>
    <t>日常点検管理費</t>
    <rPh sb="0" eb="2">
      <t>ニチジョウ</t>
    </rPh>
    <rPh sb="2" eb="4">
      <t>テンケン</t>
    </rPh>
    <rPh sb="4" eb="7">
      <t>カンリヒ</t>
    </rPh>
    <phoneticPr fontId="4"/>
  </si>
  <si>
    <t>システム保守運用費</t>
    <rPh sb="4" eb="6">
      <t>ホシュ</t>
    </rPh>
    <rPh sb="6" eb="8">
      <t>ウンヨウ</t>
    </rPh>
    <rPh sb="8" eb="9">
      <t>ヒ</t>
    </rPh>
    <phoneticPr fontId="4"/>
  </si>
  <si>
    <t>区分</t>
    <rPh sb="0" eb="2">
      <t>クブン</t>
    </rPh>
    <phoneticPr fontId="4"/>
  </si>
  <si>
    <t>項目</t>
    <rPh sb="0" eb="2">
      <t>コウモク</t>
    </rPh>
    <phoneticPr fontId="4"/>
  </si>
  <si>
    <t>単位</t>
    <rPh sb="0" eb="2">
      <t>タンイ</t>
    </rPh>
    <phoneticPr fontId="4"/>
  </si>
  <si>
    <t>施設</t>
    <rPh sb="0" eb="2">
      <t>シセツ</t>
    </rPh>
    <phoneticPr fontId="4"/>
  </si>
  <si>
    <t>機器</t>
    <rPh sb="0" eb="2">
      <t>キキ</t>
    </rPh>
    <phoneticPr fontId="4"/>
  </si>
  <si>
    <t>-</t>
    <phoneticPr fontId="4"/>
  </si>
  <si>
    <t>年</t>
    <rPh sb="0" eb="1">
      <t>ネン</t>
    </rPh>
    <phoneticPr fontId="4"/>
  </si>
  <si>
    <t>回</t>
    <rPh sb="0" eb="1">
      <t>カイ</t>
    </rPh>
    <phoneticPr fontId="4"/>
  </si>
  <si>
    <t>評価期間</t>
    <rPh sb="0" eb="2">
      <t>ヒョウカ</t>
    </rPh>
    <rPh sb="2" eb="4">
      <t>キカン</t>
    </rPh>
    <phoneticPr fontId="4"/>
  </si>
  <si>
    <t>期間内のストマネ計画策定の想定回数</t>
    <rPh sb="0" eb="2">
      <t>キカン</t>
    </rPh>
    <rPh sb="2" eb="3">
      <t>ナイ</t>
    </rPh>
    <rPh sb="8" eb="10">
      <t>ケイカク</t>
    </rPh>
    <rPh sb="10" eb="12">
      <t>サクテイ</t>
    </rPh>
    <rPh sb="13" eb="15">
      <t>ソウテイ</t>
    </rPh>
    <rPh sb="15" eb="17">
      <t>カイスウ</t>
    </rPh>
    <phoneticPr fontId="4"/>
  </si>
  <si>
    <t>対象水量補正（施設1）</t>
    <rPh sb="0" eb="2">
      <t>タイショウ</t>
    </rPh>
    <rPh sb="2" eb="4">
      <t>スイリョウ</t>
    </rPh>
    <rPh sb="4" eb="6">
      <t>ホセイ</t>
    </rPh>
    <rPh sb="7" eb="9">
      <t>シセツ</t>
    </rPh>
    <phoneticPr fontId="4"/>
  </si>
  <si>
    <t>推定機器数（施設1）</t>
    <rPh sb="0" eb="2">
      <t>スイテイ</t>
    </rPh>
    <rPh sb="2" eb="4">
      <t>キキ</t>
    </rPh>
    <rPh sb="4" eb="5">
      <t>スウ</t>
    </rPh>
    <rPh sb="6" eb="8">
      <t>シセツ</t>
    </rPh>
    <phoneticPr fontId="4"/>
  </si>
  <si>
    <t>対象水量補正（施設2）</t>
    <rPh sb="0" eb="2">
      <t>タイショウ</t>
    </rPh>
    <rPh sb="2" eb="4">
      <t>スイリョウ</t>
    </rPh>
    <rPh sb="4" eb="6">
      <t>ホセイ</t>
    </rPh>
    <rPh sb="7" eb="9">
      <t>シセツ</t>
    </rPh>
    <phoneticPr fontId="4"/>
  </si>
  <si>
    <t>推定機器数（施設2）</t>
    <rPh sb="0" eb="2">
      <t>スイテイ</t>
    </rPh>
    <rPh sb="2" eb="4">
      <t>キキ</t>
    </rPh>
    <rPh sb="4" eb="5">
      <t>スウ</t>
    </rPh>
    <rPh sb="6" eb="8">
      <t>シセツ</t>
    </rPh>
    <phoneticPr fontId="4"/>
  </si>
  <si>
    <t>対象水量補正（施設3）</t>
    <rPh sb="0" eb="2">
      <t>タイショウ</t>
    </rPh>
    <rPh sb="2" eb="4">
      <t>スイリョウ</t>
    </rPh>
    <rPh sb="4" eb="6">
      <t>ホセイ</t>
    </rPh>
    <rPh sb="7" eb="9">
      <t>シセツ</t>
    </rPh>
    <phoneticPr fontId="4"/>
  </si>
  <si>
    <t>推定機器数（施設3）</t>
    <rPh sb="0" eb="2">
      <t>スイテイ</t>
    </rPh>
    <rPh sb="2" eb="4">
      <t>キキ</t>
    </rPh>
    <rPh sb="4" eb="5">
      <t>スウ</t>
    </rPh>
    <rPh sb="6" eb="8">
      <t>シセツ</t>
    </rPh>
    <phoneticPr fontId="4"/>
  </si>
  <si>
    <t>対象水量補正（施設4）</t>
    <rPh sb="0" eb="2">
      <t>タイショウ</t>
    </rPh>
    <rPh sb="2" eb="4">
      <t>スイリョウ</t>
    </rPh>
    <rPh sb="4" eb="6">
      <t>ホセイ</t>
    </rPh>
    <rPh sb="7" eb="9">
      <t>シセツ</t>
    </rPh>
    <phoneticPr fontId="4"/>
  </si>
  <si>
    <t>推定機器数（施設4）</t>
    <rPh sb="0" eb="2">
      <t>スイテイ</t>
    </rPh>
    <rPh sb="2" eb="4">
      <t>キキ</t>
    </rPh>
    <rPh sb="4" eb="5">
      <t>スウ</t>
    </rPh>
    <rPh sb="6" eb="8">
      <t>シセツ</t>
    </rPh>
    <phoneticPr fontId="4"/>
  </si>
  <si>
    <t>対象水量補正（施設5）</t>
    <rPh sb="0" eb="2">
      <t>タイショウ</t>
    </rPh>
    <rPh sb="2" eb="4">
      <t>スイリョウ</t>
    </rPh>
    <rPh sb="4" eb="6">
      <t>ホセイ</t>
    </rPh>
    <rPh sb="7" eb="9">
      <t>シセツ</t>
    </rPh>
    <phoneticPr fontId="4"/>
  </si>
  <si>
    <t>推定機器数（施設5）</t>
    <rPh sb="0" eb="2">
      <t>スイテイ</t>
    </rPh>
    <rPh sb="2" eb="4">
      <t>キキ</t>
    </rPh>
    <rPh sb="4" eb="5">
      <t>スウ</t>
    </rPh>
    <rPh sb="6" eb="8">
      <t>シセツ</t>
    </rPh>
    <phoneticPr fontId="4"/>
  </si>
  <si>
    <t>対象水量補正（施設6）</t>
    <rPh sb="0" eb="2">
      <t>タイショウ</t>
    </rPh>
    <rPh sb="2" eb="4">
      <t>スイリョウ</t>
    </rPh>
    <rPh sb="4" eb="6">
      <t>ホセイ</t>
    </rPh>
    <rPh sb="7" eb="9">
      <t>シセツ</t>
    </rPh>
    <phoneticPr fontId="4"/>
  </si>
  <si>
    <t>推定機器数（施設6）</t>
    <rPh sb="0" eb="2">
      <t>スイテイ</t>
    </rPh>
    <rPh sb="2" eb="4">
      <t>キキ</t>
    </rPh>
    <rPh sb="4" eb="5">
      <t>スウ</t>
    </rPh>
    <rPh sb="6" eb="8">
      <t>シセツ</t>
    </rPh>
    <phoneticPr fontId="4"/>
  </si>
  <si>
    <t>値</t>
    <rPh sb="0" eb="1">
      <t>アタイ</t>
    </rPh>
    <phoneticPr fontId="4"/>
  </si>
  <si>
    <t>●条件設定</t>
    <rPh sb="1" eb="3">
      <t>ジョウケン</t>
    </rPh>
    <rPh sb="3" eb="5">
      <t>セッテイ</t>
    </rPh>
    <phoneticPr fontId="4"/>
  </si>
  <si>
    <t>日常点検管理</t>
    <rPh sb="0" eb="2">
      <t>ニチジョウ</t>
    </rPh>
    <rPh sb="2" eb="4">
      <t>テンケン</t>
    </rPh>
    <rPh sb="4" eb="6">
      <t>カンリ</t>
    </rPh>
    <phoneticPr fontId="4"/>
  </si>
  <si>
    <t>検討対象</t>
    <rPh sb="0" eb="2">
      <t>ケントウ</t>
    </rPh>
    <rPh sb="2" eb="4">
      <t>タイショウ</t>
    </rPh>
    <phoneticPr fontId="4"/>
  </si>
  <si>
    <t>既存台帳システムが「無」の場合に入力</t>
    <rPh sb="0" eb="2">
      <t>キゾン</t>
    </rPh>
    <rPh sb="2" eb="4">
      <t>ダイチョウ</t>
    </rPh>
    <rPh sb="10" eb="11">
      <t>ム</t>
    </rPh>
    <rPh sb="13" eb="15">
      <t>バアイ</t>
    </rPh>
    <rPh sb="16" eb="18">
      <t>ニュウリョク</t>
    </rPh>
    <phoneticPr fontId="4"/>
  </si>
  <si>
    <t>時間/日</t>
    <rPh sb="0" eb="2">
      <t>ジカン</t>
    </rPh>
    <rPh sb="3" eb="4">
      <t>ニチ</t>
    </rPh>
    <phoneticPr fontId="4"/>
  </si>
  <si>
    <t>人</t>
    <rPh sb="0" eb="1">
      <t>ニン</t>
    </rPh>
    <phoneticPr fontId="4"/>
  </si>
  <si>
    <t>従来の平均点検時間</t>
    <rPh sb="0" eb="2">
      <t>ジュウライ</t>
    </rPh>
    <rPh sb="3" eb="5">
      <t>ヘイキン</t>
    </rPh>
    <rPh sb="5" eb="7">
      <t>テンケン</t>
    </rPh>
    <rPh sb="7" eb="9">
      <t>ジカン</t>
    </rPh>
    <phoneticPr fontId="4"/>
  </si>
  <si>
    <t>従来の点検の平均人数</t>
    <rPh sb="0" eb="2">
      <t>ジュウライ</t>
    </rPh>
    <rPh sb="3" eb="5">
      <t>テンケン</t>
    </rPh>
    <rPh sb="6" eb="8">
      <t>ヘイキン</t>
    </rPh>
    <rPh sb="8" eb="10">
      <t>ニンズウ</t>
    </rPh>
    <phoneticPr fontId="4"/>
  </si>
  <si>
    <t>従来のエクセル清書時間</t>
    <rPh sb="0" eb="2">
      <t>ジュウライ</t>
    </rPh>
    <rPh sb="7" eb="9">
      <t>セイショ</t>
    </rPh>
    <rPh sb="9" eb="11">
      <t>ジカン</t>
    </rPh>
    <phoneticPr fontId="4"/>
  </si>
  <si>
    <t>従来のデータベース登録時間</t>
    <rPh sb="0" eb="2">
      <t>ジュウライ</t>
    </rPh>
    <rPh sb="9" eb="11">
      <t>トウロク</t>
    </rPh>
    <rPh sb="11" eb="13">
      <t>ジカン</t>
    </rPh>
    <phoneticPr fontId="4"/>
  </si>
  <si>
    <t>温度、振動測定等の推奨点検項目が従来実施されていなければ「必要」</t>
    <rPh sb="0" eb="2">
      <t>オンド</t>
    </rPh>
    <rPh sb="3" eb="5">
      <t>シンドウ</t>
    </rPh>
    <rPh sb="5" eb="7">
      <t>ソクテイ</t>
    </rPh>
    <rPh sb="7" eb="8">
      <t>トウ</t>
    </rPh>
    <rPh sb="9" eb="11">
      <t>スイショウ</t>
    </rPh>
    <rPh sb="11" eb="13">
      <t>テンケン</t>
    </rPh>
    <rPh sb="13" eb="15">
      <t>コウモク</t>
    </rPh>
    <rPh sb="16" eb="18">
      <t>ジュウライ</t>
    </rPh>
    <rPh sb="18" eb="20">
      <t>ジッシ</t>
    </rPh>
    <rPh sb="29" eb="31">
      <t>ヒツヨウ</t>
    </rPh>
    <phoneticPr fontId="4"/>
  </si>
  <si>
    <t>推定機器数（全体）</t>
    <rPh sb="0" eb="2">
      <t>スイテイ</t>
    </rPh>
    <rPh sb="2" eb="4">
      <t>キキ</t>
    </rPh>
    <rPh sb="4" eb="5">
      <t>スウ</t>
    </rPh>
    <rPh sb="6" eb="8">
      <t>ゼンタイ</t>
    </rPh>
    <phoneticPr fontId="4"/>
  </si>
  <si>
    <r>
      <t xml:space="preserve">X' = 0.0018091 × Y' </t>
    </r>
    <r>
      <rPr>
        <vertAlign val="superscript"/>
        <sz val="11"/>
        <color theme="1"/>
        <rFont val="游ゴシック"/>
        <family val="3"/>
        <charset val="128"/>
        <scheme val="minor"/>
      </rPr>
      <t>0.59351</t>
    </r>
    <phoneticPr fontId="4"/>
  </si>
  <si>
    <r>
      <t>Y</t>
    </r>
    <r>
      <rPr>
        <vertAlign val="subscript"/>
        <sz val="11"/>
        <color theme="1"/>
        <rFont val="游ゴシック"/>
        <family val="3"/>
        <charset val="128"/>
        <scheme val="minor"/>
      </rPr>
      <t>1</t>
    </r>
    <r>
      <rPr>
        <sz val="11"/>
        <color theme="1"/>
        <rFont val="游ゴシック"/>
        <family val="3"/>
        <charset val="128"/>
        <scheme val="minor"/>
      </rPr>
      <t xml:space="preserve"> = 552.75 × X</t>
    </r>
    <r>
      <rPr>
        <vertAlign val="subscript"/>
        <sz val="11"/>
        <color theme="1"/>
        <rFont val="游ゴシック"/>
        <family val="3"/>
        <charset val="128"/>
        <scheme val="minor"/>
      </rPr>
      <t>1</t>
    </r>
    <r>
      <rPr>
        <vertAlign val="superscript"/>
        <sz val="11"/>
        <color theme="1"/>
        <rFont val="游ゴシック"/>
        <family val="3"/>
        <charset val="128"/>
        <scheme val="minor"/>
      </rPr>
      <t>1.6849</t>
    </r>
    <phoneticPr fontId="4"/>
  </si>
  <si>
    <r>
      <t>Y</t>
    </r>
    <r>
      <rPr>
        <vertAlign val="subscript"/>
        <sz val="11"/>
        <color theme="1"/>
        <rFont val="游ゴシック"/>
        <family val="3"/>
        <charset val="128"/>
        <scheme val="minor"/>
      </rPr>
      <t>2</t>
    </r>
    <r>
      <rPr>
        <sz val="11"/>
        <color theme="1"/>
        <rFont val="游ゴシック"/>
        <family val="3"/>
        <charset val="128"/>
        <scheme val="minor"/>
      </rPr>
      <t xml:space="preserve"> = 552.75 × X</t>
    </r>
    <r>
      <rPr>
        <vertAlign val="subscript"/>
        <sz val="11"/>
        <color theme="1"/>
        <rFont val="游ゴシック"/>
        <family val="3"/>
        <charset val="128"/>
        <scheme val="minor"/>
      </rPr>
      <t>2</t>
    </r>
    <r>
      <rPr>
        <vertAlign val="superscript"/>
        <sz val="11"/>
        <color theme="1"/>
        <rFont val="游ゴシック"/>
        <family val="3"/>
        <charset val="128"/>
        <scheme val="minor"/>
      </rPr>
      <t>1.6849</t>
    </r>
    <phoneticPr fontId="4"/>
  </si>
  <si>
    <r>
      <t>Y</t>
    </r>
    <r>
      <rPr>
        <vertAlign val="subscript"/>
        <sz val="11"/>
        <color theme="1"/>
        <rFont val="游ゴシック"/>
        <family val="3"/>
        <charset val="128"/>
        <scheme val="minor"/>
      </rPr>
      <t>3</t>
    </r>
    <r>
      <rPr>
        <sz val="11"/>
        <color theme="1"/>
        <rFont val="游ゴシック"/>
        <family val="3"/>
        <charset val="128"/>
        <scheme val="minor"/>
      </rPr>
      <t xml:space="preserve"> = 552.75 × X</t>
    </r>
    <r>
      <rPr>
        <vertAlign val="subscript"/>
        <sz val="11"/>
        <color theme="1"/>
        <rFont val="游ゴシック"/>
        <family val="3"/>
        <charset val="128"/>
        <scheme val="minor"/>
      </rPr>
      <t>3</t>
    </r>
    <r>
      <rPr>
        <vertAlign val="superscript"/>
        <sz val="11"/>
        <color theme="1"/>
        <rFont val="游ゴシック"/>
        <family val="3"/>
        <charset val="128"/>
        <scheme val="minor"/>
      </rPr>
      <t>1.6849</t>
    </r>
    <phoneticPr fontId="4"/>
  </si>
  <si>
    <r>
      <t>Y</t>
    </r>
    <r>
      <rPr>
        <vertAlign val="subscript"/>
        <sz val="11"/>
        <color theme="1"/>
        <rFont val="游ゴシック"/>
        <family val="3"/>
        <charset val="128"/>
        <scheme val="minor"/>
      </rPr>
      <t>4</t>
    </r>
    <r>
      <rPr>
        <sz val="11"/>
        <color theme="1"/>
        <rFont val="游ゴシック"/>
        <family val="3"/>
        <charset val="128"/>
        <scheme val="minor"/>
      </rPr>
      <t xml:space="preserve"> = 552.75 × X</t>
    </r>
    <r>
      <rPr>
        <vertAlign val="subscript"/>
        <sz val="11"/>
        <color theme="1"/>
        <rFont val="游ゴシック"/>
        <family val="3"/>
        <charset val="128"/>
        <scheme val="minor"/>
      </rPr>
      <t>4</t>
    </r>
    <r>
      <rPr>
        <vertAlign val="superscript"/>
        <sz val="11"/>
        <color theme="1"/>
        <rFont val="游ゴシック"/>
        <family val="3"/>
        <charset val="128"/>
        <scheme val="minor"/>
      </rPr>
      <t>1.6849</t>
    </r>
    <phoneticPr fontId="4"/>
  </si>
  <si>
    <r>
      <t>Y</t>
    </r>
    <r>
      <rPr>
        <vertAlign val="subscript"/>
        <sz val="11"/>
        <color theme="1"/>
        <rFont val="游ゴシック"/>
        <family val="3"/>
        <charset val="128"/>
        <scheme val="minor"/>
      </rPr>
      <t>5</t>
    </r>
    <r>
      <rPr>
        <sz val="11"/>
        <color theme="1"/>
        <rFont val="游ゴシック"/>
        <family val="3"/>
        <charset val="128"/>
        <scheme val="minor"/>
      </rPr>
      <t xml:space="preserve"> = 552.75 × X</t>
    </r>
    <r>
      <rPr>
        <vertAlign val="subscript"/>
        <sz val="11"/>
        <color theme="1"/>
        <rFont val="游ゴシック"/>
        <family val="3"/>
        <charset val="128"/>
        <scheme val="minor"/>
      </rPr>
      <t>5</t>
    </r>
    <r>
      <rPr>
        <vertAlign val="superscript"/>
        <sz val="11"/>
        <color theme="1"/>
        <rFont val="游ゴシック"/>
        <family val="3"/>
        <charset val="128"/>
        <scheme val="minor"/>
      </rPr>
      <t>1.6849</t>
    </r>
    <phoneticPr fontId="4"/>
  </si>
  <si>
    <r>
      <t>Y</t>
    </r>
    <r>
      <rPr>
        <vertAlign val="subscript"/>
        <sz val="11"/>
        <color theme="1"/>
        <rFont val="游ゴシック"/>
        <family val="3"/>
        <charset val="128"/>
        <scheme val="minor"/>
      </rPr>
      <t>6</t>
    </r>
    <r>
      <rPr>
        <sz val="11"/>
        <color theme="1"/>
        <rFont val="游ゴシック"/>
        <family val="3"/>
        <charset val="128"/>
        <scheme val="minor"/>
      </rPr>
      <t xml:space="preserve"> = 552.75 × X</t>
    </r>
    <r>
      <rPr>
        <vertAlign val="subscript"/>
        <sz val="11"/>
        <color theme="1"/>
        <rFont val="游ゴシック"/>
        <family val="3"/>
        <charset val="128"/>
        <scheme val="minor"/>
      </rPr>
      <t>6</t>
    </r>
    <r>
      <rPr>
        <vertAlign val="superscript"/>
        <sz val="11"/>
        <color theme="1"/>
        <rFont val="游ゴシック"/>
        <family val="3"/>
        <charset val="128"/>
        <scheme val="minor"/>
      </rPr>
      <t>1.6849</t>
    </r>
    <phoneticPr fontId="4"/>
  </si>
  <si>
    <r>
      <t>X</t>
    </r>
    <r>
      <rPr>
        <vertAlign val="subscript"/>
        <sz val="11"/>
        <color theme="1"/>
        <rFont val="游ゴシック"/>
        <family val="3"/>
        <charset val="128"/>
        <scheme val="minor"/>
      </rPr>
      <t>1</t>
    </r>
    <r>
      <rPr>
        <sz val="11"/>
        <color theme="1"/>
        <rFont val="游ゴシック"/>
        <family val="2"/>
        <scheme val="minor"/>
      </rPr>
      <t>：施設1の対象水量補正　　但し機器数が既知の場合は直接入力する</t>
    </r>
    <rPh sb="3" eb="5">
      <t>シセツ</t>
    </rPh>
    <rPh sb="7" eb="9">
      <t>タイショウ</t>
    </rPh>
    <rPh sb="9" eb="11">
      <t>スイリョウ</t>
    </rPh>
    <rPh sb="11" eb="13">
      <t>ホセイ</t>
    </rPh>
    <rPh sb="15" eb="16">
      <t>タダ</t>
    </rPh>
    <rPh sb="17" eb="19">
      <t>キキ</t>
    </rPh>
    <rPh sb="19" eb="20">
      <t>スウ</t>
    </rPh>
    <rPh sb="21" eb="23">
      <t>キチ</t>
    </rPh>
    <rPh sb="24" eb="26">
      <t>バアイ</t>
    </rPh>
    <rPh sb="27" eb="29">
      <t>チョクセツ</t>
    </rPh>
    <rPh sb="29" eb="31">
      <t>ニュウリョク</t>
    </rPh>
    <phoneticPr fontId="4"/>
  </si>
  <si>
    <r>
      <t>X</t>
    </r>
    <r>
      <rPr>
        <vertAlign val="subscript"/>
        <sz val="11"/>
        <color theme="1"/>
        <rFont val="游ゴシック"/>
        <family val="3"/>
        <charset val="128"/>
        <scheme val="minor"/>
      </rPr>
      <t>2</t>
    </r>
    <r>
      <rPr>
        <sz val="11"/>
        <color theme="1"/>
        <rFont val="游ゴシック"/>
        <family val="2"/>
        <scheme val="minor"/>
      </rPr>
      <t>：施設</t>
    </r>
    <r>
      <rPr>
        <sz val="11"/>
        <color theme="1"/>
        <rFont val="游ゴシック"/>
        <family val="3"/>
        <charset val="128"/>
        <scheme val="minor"/>
      </rPr>
      <t>2</t>
    </r>
    <r>
      <rPr>
        <sz val="11"/>
        <color theme="1"/>
        <rFont val="游ゴシック"/>
        <family val="2"/>
        <scheme val="minor"/>
      </rPr>
      <t>の対象水量補正　　但し機器数が既知の場合は直接入力する</t>
    </r>
    <rPh sb="3" eb="5">
      <t>シセツ</t>
    </rPh>
    <rPh sb="7" eb="9">
      <t>タイショウ</t>
    </rPh>
    <rPh sb="9" eb="11">
      <t>スイリョウ</t>
    </rPh>
    <rPh sb="11" eb="13">
      <t>ホセイ</t>
    </rPh>
    <rPh sb="15" eb="16">
      <t>タダ</t>
    </rPh>
    <rPh sb="17" eb="19">
      <t>キキ</t>
    </rPh>
    <rPh sb="19" eb="20">
      <t>スウ</t>
    </rPh>
    <rPh sb="21" eb="23">
      <t>キチ</t>
    </rPh>
    <rPh sb="24" eb="26">
      <t>バアイ</t>
    </rPh>
    <rPh sb="27" eb="29">
      <t>チョクセツ</t>
    </rPh>
    <rPh sb="29" eb="31">
      <t>ニュウリョク</t>
    </rPh>
    <phoneticPr fontId="4"/>
  </si>
  <si>
    <r>
      <t>X</t>
    </r>
    <r>
      <rPr>
        <vertAlign val="subscript"/>
        <sz val="11"/>
        <color theme="1"/>
        <rFont val="游ゴシック"/>
        <family val="3"/>
        <charset val="128"/>
        <scheme val="minor"/>
      </rPr>
      <t>3</t>
    </r>
    <r>
      <rPr>
        <sz val="11"/>
        <color theme="1"/>
        <rFont val="游ゴシック"/>
        <family val="2"/>
        <scheme val="minor"/>
      </rPr>
      <t>：施設</t>
    </r>
    <r>
      <rPr>
        <sz val="11"/>
        <color theme="1"/>
        <rFont val="游ゴシック"/>
        <family val="3"/>
        <charset val="128"/>
        <scheme val="minor"/>
      </rPr>
      <t>3</t>
    </r>
    <r>
      <rPr>
        <sz val="11"/>
        <color theme="1"/>
        <rFont val="游ゴシック"/>
        <family val="2"/>
        <scheme val="minor"/>
      </rPr>
      <t>の対象水量補正　　但し機器数が既知の場合は直接入力する</t>
    </r>
    <rPh sb="3" eb="5">
      <t>シセツ</t>
    </rPh>
    <rPh sb="7" eb="9">
      <t>タイショウ</t>
    </rPh>
    <rPh sb="9" eb="11">
      <t>スイリョウ</t>
    </rPh>
    <rPh sb="11" eb="13">
      <t>ホセイ</t>
    </rPh>
    <rPh sb="15" eb="16">
      <t>タダ</t>
    </rPh>
    <rPh sb="17" eb="19">
      <t>キキ</t>
    </rPh>
    <rPh sb="19" eb="20">
      <t>スウ</t>
    </rPh>
    <rPh sb="21" eb="23">
      <t>キチ</t>
    </rPh>
    <rPh sb="24" eb="26">
      <t>バアイ</t>
    </rPh>
    <rPh sb="27" eb="29">
      <t>チョクセツ</t>
    </rPh>
    <rPh sb="29" eb="31">
      <t>ニュウリョク</t>
    </rPh>
    <phoneticPr fontId="4"/>
  </si>
  <si>
    <r>
      <t>X</t>
    </r>
    <r>
      <rPr>
        <vertAlign val="subscript"/>
        <sz val="11"/>
        <color theme="1"/>
        <rFont val="游ゴシック"/>
        <family val="3"/>
        <charset val="128"/>
        <scheme val="minor"/>
      </rPr>
      <t>4</t>
    </r>
    <r>
      <rPr>
        <sz val="11"/>
        <color theme="1"/>
        <rFont val="游ゴシック"/>
        <family val="2"/>
        <scheme val="minor"/>
      </rPr>
      <t>：施設</t>
    </r>
    <r>
      <rPr>
        <sz val="11"/>
        <color theme="1"/>
        <rFont val="游ゴシック"/>
        <family val="3"/>
        <charset val="128"/>
        <scheme val="minor"/>
      </rPr>
      <t>4</t>
    </r>
    <r>
      <rPr>
        <sz val="11"/>
        <color theme="1"/>
        <rFont val="游ゴシック"/>
        <family val="2"/>
        <scheme val="minor"/>
      </rPr>
      <t>の対象水量補正　　但し機器数が既知の場合は直接入力する</t>
    </r>
    <rPh sb="3" eb="5">
      <t>シセツ</t>
    </rPh>
    <rPh sb="7" eb="9">
      <t>タイショウ</t>
    </rPh>
    <rPh sb="9" eb="11">
      <t>スイリョウ</t>
    </rPh>
    <rPh sb="11" eb="13">
      <t>ホセイ</t>
    </rPh>
    <rPh sb="15" eb="16">
      <t>タダ</t>
    </rPh>
    <rPh sb="17" eb="19">
      <t>キキ</t>
    </rPh>
    <rPh sb="19" eb="20">
      <t>スウ</t>
    </rPh>
    <rPh sb="21" eb="23">
      <t>キチ</t>
    </rPh>
    <rPh sb="24" eb="26">
      <t>バアイ</t>
    </rPh>
    <rPh sb="27" eb="29">
      <t>チョクセツ</t>
    </rPh>
    <rPh sb="29" eb="31">
      <t>ニュウリョク</t>
    </rPh>
    <phoneticPr fontId="4"/>
  </si>
  <si>
    <r>
      <t>X</t>
    </r>
    <r>
      <rPr>
        <vertAlign val="subscript"/>
        <sz val="11"/>
        <color theme="1"/>
        <rFont val="游ゴシック"/>
        <family val="3"/>
        <charset val="128"/>
        <scheme val="minor"/>
      </rPr>
      <t>5</t>
    </r>
    <r>
      <rPr>
        <sz val="11"/>
        <color theme="1"/>
        <rFont val="游ゴシック"/>
        <family val="2"/>
        <scheme val="minor"/>
      </rPr>
      <t>：施設</t>
    </r>
    <r>
      <rPr>
        <sz val="11"/>
        <color theme="1"/>
        <rFont val="游ゴシック"/>
        <family val="3"/>
        <charset val="128"/>
        <scheme val="minor"/>
      </rPr>
      <t>5</t>
    </r>
    <r>
      <rPr>
        <sz val="11"/>
        <color theme="1"/>
        <rFont val="游ゴシック"/>
        <family val="2"/>
        <scheme val="minor"/>
      </rPr>
      <t>の対象水量補正　　但し機器数が既知の場合は直接入力する</t>
    </r>
    <rPh sb="3" eb="5">
      <t>シセツ</t>
    </rPh>
    <rPh sb="7" eb="9">
      <t>タイショウ</t>
    </rPh>
    <rPh sb="9" eb="11">
      <t>スイリョウ</t>
    </rPh>
    <rPh sb="11" eb="13">
      <t>ホセイ</t>
    </rPh>
    <rPh sb="15" eb="16">
      <t>タダ</t>
    </rPh>
    <rPh sb="17" eb="19">
      <t>キキ</t>
    </rPh>
    <rPh sb="19" eb="20">
      <t>スウ</t>
    </rPh>
    <rPh sb="21" eb="23">
      <t>キチ</t>
    </rPh>
    <rPh sb="24" eb="26">
      <t>バアイ</t>
    </rPh>
    <rPh sb="27" eb="29">
      <t>チョクセツ</t>
    </rPh>
    <rPh sb="29" eb="31">
      <t>ニュウリョク</t>
    </rPh>
    <phoneticPr fontId="4"/>
  </si>
  <si>
    <r>
      <t>X</t>
    </r>
    <r>
      <rPr>
        <vertAlign val="subscript"/>
        <sz val="11"/>
        <color theme="1"/>
        <rFont val="游ゴシック"/>
        <family val="3"/>
        <charset val="128"/>
        <scheme val="minor"/>
      </rPr>
      <t>6</t>
    </r>
    <r>
      <rPr>
        <sz val="11"/>
        <color theme="1"/>
        <rFont val="游ゴシック"/>
        <family val="2"/>
        <scheme val="minor"/>
      </rPr>
      <t>：施設</t>
    </r>
    <r>
      <rPr>
        <sz val="11"/>
        <color theme="1"/>
        <rFont val="游ゴシック"/>
        <family val="3"/>
        <charset val="128"/>
        <scheme val="minor"/>
      </rPr>
      <t>6</t>
    </r>
    <r>
      <rPr>
        <sz val="11"/>
        <color theme="1"/>
        <rFont val="游ゴシック"/>
        <family val="2"/>
        <scheme val="minor"/>
      </rPr>
      <t>の対象水量補正　　但し機器数が既知の場合は直接入力する</t>
    </r>
    <rPh sb="3" eb="5">
      <t>シセツ</t>
    </rPh>
    <rPh sb="7" eb="9">
      <t>タイショウ</t>
    </rPh>
    <rPh sb="9" eb="11">
      <t>スイリョウ</t>
    </rPh>
    <rPh sb="11" eb="13">
      <t>ホセイ</t>
    </rPh>
    <rPh sb="15" eb="16">
      <t>タダ</t>
    </rPh>
    <rPh sb="17" eb="19">
      <t>キキ</t>
    </rPh>
    <rPh sb="19" eb="20">
      <t>スウ</t>
    </rPh>
    <rPh sb="21" eb="23">
      <t>キチ</t>
    </rPh>
    <rPh sb="24" eb="26">
      <t>バアイ</t>
    </rPh>
    <rPh sb="27" eb="29">
      <t>チョクセツ</t>
    </rPh>
    <rPh sb="29" eb="31">
      <t>ニュウリョク</t>
    </rPh>
    <phoneticPr fontId="4"/>
  </si>
  <si>
    <r>
      <t>Y = Y</t>
    </r>
    <r>
      <rPr>
        <vertAlign val="subscript"/>
        <sz val="11"/>
        <color theme="1"/>
        <rFont val="游ゴシック"/>
        <family val="3"/>
        <charset val="128"/>
        <scheme val="minor"/>
      </rPr>
      <t>1</t>
    </r>
    <r>
      <rPr>
        <sz val="11"/>
        <color theme="1"/>
        <rFont val="游ゴシック"/>
        <family val="3"/>
        <charset val="128"/>
        <scheme val="minor"/>
      </rPr>
      <t>+Y</t>
    </r>
    <r>
      <rPr>
        <vertAlign val="subscript"/>
        <sz val="11"/>
        <color theme="1"/>
        <rFont val="游ゴシック"/>
        <family val="3"/>
        <charset val="128"/>
        <scheme val="minor"/>
      </rPr>
      <t>2</t>
    </r>
    <r>
      <rPr>
        <sz val="11"/>
        <color theme="1"/>
        <rFont val="游ゴシック"/>
        <family val="3"/>
        <charset val="128"/>
        <scheme val="minor"/>
      </rPr>
      <t>+Y</t>
    </r>
    <r>
      <rPr>
        <vertAlign val="subscript"/>
        <sz val="11"/>
        <color theme="1"/>
        <rFont val="游ゴシック"/>
        <family val="3"/>
        <charset val="128"/>
        <scheme val="minor"/>
      </rPr>
      <t>3</t>
    </r>
    <r>
      <rPr>
        <sz val="11"/>
        <color theme="1"/>
        <rFont val="游ゴシック"/>
        <family val="3"/>
        <charset val="128"/>
        <scheme val="minor"/>
      </rPr>
      <t>+・・・</t>
    </r>
    <phoneticPr fontId="4"/>
  </si>
  <si>
    <t>●ストマネ計画策定費（歩掛ベース）</t>
    <rPh sb="5" eb="7">
      <t>ケイカク</t>
    </rPh>
    <rPh sb="7" eb="9">
      <t>サクテイ</t>
    </rPh>
    <rPh sb="9" eb="10">
      <t>ヒ</t>
    </rPh>
    <rPh sb="11" eb="13">
      <t>ブガカリ</t>
    </rPh>
    <phoneticPr fontId="4"/>
  </si>
  <si>
    <t>対象工種補正係数は、以下を用いる。</t>
    <rPh sb="0" eb="2">
      <t>タイショウ</t>
    </rPh>
    <rPh sb="2" eb="4">
      <t>コウシュ</t>
    </rPh>
    <rPh sb="4" eb="6">
      <t>ホセイ</t>
    </rPh>
    <rPh sb="6" eb="8">
      <t>ケイスウ</t>
    </rPh>
    <rPh sb="10" eb="12">
      <t>イカ</t>
    </rPh>
    <rPh sb="13" eb="14">
      <t>モチ</t>
    </rPh>
    <phoneticPr fontId="4"/>
  </si>
  <si>
    <t>計算条件</t>
    <rPh sb="0" eb="2">
      <t>ケイサン</t>
    </rPh>
    <rPh sb="2" eb="4">
      <t>ジョウケン</t>
    </rPh>
    <phoneticPr fontId="4"/>
  </si>
  <si>
    <t>●評価期間内の全体金額</t>
    <rPh sb="1" eb="3">
      <t>ヒョウカ</t>
    </rPh>
    <rPh sb="3" eb="5">
      <t>キカン</t>
    </rPh>
    <rPh sb="5" eb="6">
      <t>ナイ</t>
    </rPh>
    <rPh sb="7" eb="9">
      <t>ゼンタイ</t>
    </rPh>
    <rPh sb="9" eb="11">
      <t>キンガク</t>
    </rPh>
    <phoneticPr fontId="4"/>
  </si>
  <si>
    <t>従来技術</t>
    <rPh sb="0" eb="2">
      <t>ジュウライ</t>
    </rPh>
    <rPh sb="2" eb="4">
      <t>ギジュツ</t>
    </rPh>
    <phoneticPr fontId="4"/>
  </si>
  <si>
    <t>①</t>
    <phoneticPr fontId="4"/>
  </si>
  <si>
    <t>②　導入検討施設数が7つ以上の場合には、上に行を増やして入力</t>
    <rPh sb="2" eb="4">
      <t>ドウニュウ</t>
    </rPh>
    <rPh sb="4" eb="6">
      <t>ケントウ</t>
    </rPh>
    <rPh sb="6" eb="9">
      <t>シセツスウ</t>
    </rPh>
    <rPh sb="12" eb="14">
      <t>イジョウ</t>
    </rPh>
    <rPh sb="15" eb="17">
      <t>バアイ</t>
    </rPh>
    <rPh sb="20" eb="21">
      <t>ウエ</t>
    </rPh>
    <rPh sb="22" eb="23">
      <t>ギョウ</t>
    </rPh>
    <rPh sb="24" eb="25">
      <t>フ</t>
    </rPh>
    <rPh sb="28" eb="30">
      <t>ニュウリョク</t>
    </rPh>
    <phoneticPr fontId="4"/>
  </si>
  <si>
    <t>④</t>
    <phoneticPr fontId="4"/>
  </si>
  <si>
    <t>⑤</t>
    <phoneticPr fontId="4"/>
  </si>
  <si>
    <t>⑥　1人での実施を想定</t>
    <rPh sb="3" eb="4">
      <t>ヒト</t>
    </rPh>
    <rPh sb="6" eb="8">
      <t>ジッシ</t>
    </rPh>
    <rPh sb="9" eb="11">
      <t>ソウテイ</t>
    </rPh>
    <phoneticPr fontId="4"/>
  </si>
  <si>
    <t>⑦　1人での実施を想定</t>
    <rPh sb="3" eb="4">
      <t>ヒト</t>
    </rPh>
    <rPh sb="6" eb="8">
      <t>ジッシ</t>
    </rPh>
    <rPh sb="9" eb="11">
      <t>ソウテイ</t>
    </rPh>
    <phoneticPr fontId="4"/>
  </si>
  <si>
    <t>⑧</t>
    <phoneticPr fontId="4"/>
  </si>
  <si>
    <t>⑨</t>
    <phoneticPr fontId="4"/>
  </si>
  <si>
    <t>⑫　技術者単価は、下水道施設維持管理積算要領より電工単価を採用</t>
    <rPh sb="2" eb="5">
      <t>ギジュツシャ</t>
    </rPh>
    <rPh sb="5" eb="7">
      <t>タンカ</t>
    </rPh>
    <rPh sb="24" eb="26">
      <t>デンコウ</t>
    </rPh>
    <rPh sb="26" eb="28">
      <t>タンカ</t>
    </rPh>
    <rPh sb="29" eb="31">
      <t>サイヨウ</t>
    </rPh>
    <phoneticPr fontId="4"/>
  </si>
  <si>
    <t>千円</t>
    <rPh sb="0" eb="2">
      <t>センエン</t>
    </rPh>
    <phoneticPr fontId="4"/>
  </si>
  <si>
    <t>導入時の初期検討費</t>
    <rPh sb="0" eb="2">
      <t>ドウニュウ</t>
    </rPh>
    <rPh sb="2" eb="3">
      <t>ジ</t>
    </rPh>
    <rPh sb="4" eb="6">
      <t>ショキ</t>
    </rPh>
    <rPh sb="6" eb="8">
      <t>ケントウ</t>
    </rPh>
    <rPh sb="8" eb="9">
      <t>ヒ</t>
    </rPh>
    <phoneticPr fontId="4"/>
  </si>
  <si>
    <t>=歩掛人件費×③×⑨×⑩</t>
    <rPh sb="1" eb="3">
      <t>ブガカリ</t>
    </rPh>
    <rPh sb="3" eb="6">
      <t>ジンケンヒ</t>
    </rPh>
    <phoneticPr fontId="4"/>
  </si>
  <si>
    <t>＝⑫×（１－削減率）</t>
    <rPh sb="6" eb="8">
      <t>サクゲン</t>
    </rPh>
    <rPh sb="8" eb="9">
      <t>リツ</t>
    </rPh>
    <phoneticPr fontId="4"/>
  </si>
  <si>
    <t>健全度評価のための点検追加実施「必要」→削減率5%、「不要」→削減率30％</t>
    <rPh sb="0" eb="3">
      <t>ケンゼンド</t>
    </rPh>
    <rPh sb="3" eb="5">
      <t>ヒョウカ</t>
    </rPh>
    <rPh sb="9" eb="11">
      <t>テンケン</t>
    </rPh>
    <rPh sb="11" eb="13">
      <t>ツイカ</t>
    </rPh>
    <rPh sb="13" eb="15">
      <t>ジッシ</t>
    </rPh>
    <rPh sb="16" eb="18">
      <t>ヒツヨウ</t>
    </rPh>
    <rPh sb="20" eb="22">
      <t>サクゲン</t>
    </rPh>
    <rPh sb="22" eb="23">
      <t>リツ</t>
    </rPh>
    <rPh sb="27" eb="29">
      <t>フヨウ</t>
    </rPh>
    <rPh sb="31" eb="33">
      <t>サクゲン</t>
    </rPh>
    <rPh sb="33" eb="34">
      <t>リツ</t>
    </rPh>
    <phoneticPr fontId="4"/>
  </si>
  <si>
    <t>歩掛人件費は、本ファイルの別シート「ストマネ計画」にて算出</t>
    <rPh sb="0" eb="2">
      <t>ブガカリ</t>
    </rPh>
    <rPh sb="2" eb="5">
      <t>ジンケンヒ</t>
    </rPh>
    <rPh sb="7" eb="8">
      <t>ホン</t>
    </rPh>
    <rPh sb="13" eb="14">
      <t>ベツ</t>
    </rPh>
    <rPh sb="22" eb="24">
      <t>ケイカク</t>
    </rPh>
    <rPh sb="27" eb="29">
      <t>サンシュツ</t>
    </rPh>
    <phoneticPr fontId="4"/>
  </si>
  <si>
    <t>既存システム「無」の場合にのみ、比較のため計上</t>
    <rPh sb="0" eb="2">
      <t>キゾン</t>
    </rPh>
    <rPh sb="7" eb="8">
      <t>ム</t>
    </rPh>
    <rPh sb="10" eb="12">
      <t>バアイ</t>
    </rPh>
    <rPh sb="16" eb="18">
      <t>ヒカク</t>
    </rPh>
    <rPh sb="21" eb="23">
      <t>ケイジョウ</t>
    </rPh>
    <phoneticPr fontId="4"/>
  </si>
  <si>
    <t>=②（機器）×導入単価（千円/機器）</t>
    <rPh sb="3" eb="5">
      <t>キキ</t>
    </rPh>
    <rPh sb="7" eb="9">
      <t>ドウニュウ</t>
    </rPh>
    <rPh sb="9" eb="11">
      <t>タンカ</t>
    </rPh>
    <rPh sb="12" eb="14">
      <t>センエン</t>
    </rPh>
    <rPh sb="15" eb="17">
      <t>キキ</t>
    </rPh>
    <phoneticPr fontId="4"/>
  </si>
  <si>
    <t>=（④×⑤＋⑥＋⑦）÷８×365×①×⑧×20</t>
    <phoneticPr fontId="4"/>
  </si>
  <si>
    <t>千円</t>
    <rPh sb="0" eb="2">
      <t>センエン</t>
    </rPh>
    <phoneticPr fontId="4"/>
  </si>
  <si>
    <t>⑬</t>
    <phoneticPr fontId="4"/>
  </si>
  <si>
    <t>ストマネ計画作成費</t>
    <rPh sb="4" eb="6">
      <t>ケイカク</t>
    </rPh>
    <rPh sb="6" eb="8">
      <t>サクセイ</t>
    </rPh>
    <rPh sb="8" eb="9">
      <t>ヒ</t>
    </rPh>
    <phoneticPr fontId="4"/>
  </si>
  <si>
    <t>革新的技術</t>
    <rPh sb="0" eb="3">
      <t>カクシンテキ</t>
    </rPh>
    <rPh sb="3" eb="5">
      <t>ギジュツ</t>
    </rPh>
    <phoneticPr fontId="4"/>
  </si>
  <si>
    <t>　総費用</t>
    <rPh sb="1" eb="4">
      <t>ソウヒヨウ</t>
    </rPh>
    <phoneticPr fontId="4"/>
  </si>
  <si>
    <t>総費用削減率</t>
    <phoneticPr fontId="4"/>
  </si>
  <si>
    <t>％</t>
    <phoneticPr fontId="4"/>
  </si>
  <si>
    <t>算出値</t>
    <rPh sb="0" eb="2">
      <t>サンシュツ</t>
    </rPh>
    <rPh sb="2" eb="3">
      <t>アタイ</t>
    </rPh>
    <phoneticPr fontId="4"/>
  </si>
  <si>
    <t>不要</t>
  </si>
  <si>
    <t>設備台帳システム構築費</t>
    <rPh sb="0" eb="2">
      <t>セツビ</t>
    </rPh>
    <rPh sb="2" eb="4">
      <t>ダイチョウ</t>
    </rPh>
    <rPh sb="8" eb="10">
      <t>コウチク</t>
    </rPh>
    <rPh sb="10" eb="11">
      <t>ヒ</t>
    </rPh>
    <phoneticPr fontId="4"/>
  </si>
  <si>
    <t>タブレット点検システム構築費</t>
    <rPh sb="5" eb="7">
      <t>テンケン</t>
    </rPh>
    <rPh sb="11" eb="13">
      <t>コウチク</t>
    </rPh>
    <rPh sb="13" eb="14">
      <t>ヒ</t>
    </rPh>
    <phoneticPr fontId="4"/>
  </si>
  <si>
    <t>設備データの現状</t>
    <rPh sb="0" eb="2">
      <t>セツビ</t>
    </rPh>
    <rPh sb="6" eb="8">
      <t>ゲンジョウ</t>
    </rPh>
    <phoneticPr fontId="4"/>
  </si>
  <si>
    <t>導入単価は、設備データの現状に応じて変わる</t>
    <rPh sb="0" eb="2">
      <t>ドウニュウ</t>
    </rPh>
    <rPh sb="2" eb="4">
      <t>タンカ</t>
    </rPh>
    <rPh sb="6" eb="8">
      <t>セツビ</t>
    </rPh>
    <rPh sb="12" eb="14">
      <t>ゲンジョウ</t>
    </rPh>
    <rPh sb="15" eb="16">
      <t>オウ</t>
    </rPh>
    <rPh sb="18" eb="19">
      <t>カ</t>
    </rPh>
    <phoneticPr fontId="4"/>
  </si>
  <si>
    <t>点検対象数は全体機器数の0.7と仮定</t>
    <rPh sb="0" eb="2">
      <t>テンケン</t>
    </rPh>
    <rPh sb="2" eb="4">
      <t>タイショウ</t>
    </rPh>
    <rPh sb="4" eb="5">
      <t>スウ</t>
    </rPh>
    <rPh sb="6" eb="8">
      <t>ゼンタイ</t>
    </rPh>
    <rPh sb="8" eb="10">
      <t>キキ</t>
    </rPh>
    <rPh sb="10" eb="11">
      <t>スウ</t>
    </rPh>
    <rPh sb="16" eb="18">
      <t>カテイ</t>
    </rPh>
    <phoneticPr fontId="4"/>
  </si>
  <si>
    <t>初期検討作業への
振替割合（％）</t>
    <rPh sb="0" eb="2">
      <t>ショキ</t>
    </rPh>
    <rPh sb="2" eb="4">
      <t>ケントウ</t>
    </rPh>
    <rPh sb="4" eb="6">
      <t>サギョウ</t>
    </rPh>
    <rPh sb="9" eb="11">
      <t>フリカエ</t>
    </rPh>
    <rPh sb="11" eb="13">
      <t>ワリアイ</t>
    </rPh>
    <phoneticPr fontId="4"/>
  </si>
  <si>
    <t>導入時の
初期検討費（円）</t>
    <rPh sb="0" eb="2">
      <t>ドウニュウ</t>
    </rPh>
    <rPh sb="2" eb="3">
      <t>ジ</t>
    </rPh>
    <rPh sb="5" eb="7">
      <t>ショキ</t>
    </rPh>
    <rPh sb="7" eb="9">
      <t>ケントウ</t>
    </rPh>
    <rPh sb="9" eb="10">
      <t>ヒ</t>
    </rPh>
    <rPh sb="11" eb="12">
      <t>エン</t>
    </rPh>
    <phoneticPr fontId="4"/>
  </si>
  <si>
    <t>=歩掛人件費×③×⑪</t>
    <rPh sb="1" eb="3">
      <t>ブガカリ</t>
    </rPh>
    <rPh sb="3" eb="6">
      <t>ジンケンヒ</t>
    </rPh>
    <phoneticPr fontId="4"/>
  </si>
  <si>
    <t>クラウドシステム利用料</t>
    <rPh sb="8" eb="10">
      <t>リヨウ</t>
    </rPh>
    <rPh sb="10" eb="11">
      <t>リョウ</t>
    </rPh>
    <phoneticPr fontId="4"/>
  </si>
  <si>
    <t>=（システム利用料＋タブレット利用料×①）×⑧</t>
    <rPh sb="6" eb="9">
      <t>リヨウリョウ</t>
    </rPh>
    <rPh sb="15" eb="18">
      <t>リヨウリョウ</t>
    </rPh>
    <phoneticPr fontId="4"/>
  </si>
  <si>
    <t>タブレット台数は、１施設当たり２台と仮定</t>
    <rPh sb="5" eb="7">
      <t>ダイスウ</t>
    </rPh>
    <rPh sb="10" eb="12">
      <t>シセツ</t>
    </rPh>
    <rPh sb="12" eb="13">
      <t>ア</t>
    </rPh>
    <rPh sb="16" eb="17">
      <t>ダイ</t>
    </rPh>
    <rPh sb="18" eb="20">
      <t>カテイ</t>
    </rPh>
    <phoneticPr fontId="4"/>
  </si>
  <si>
    <t>⑭</t>
    <phoneticPr fontId="4"/>
  </si>
  <si>
    <t>＝（１－⑭/⑬）×100</t>
    <phoneticPr fontId="4"/>
  </si>
  <si>
    <t>●総費用削減率</t>
    <rPh sb="1" eb="4">
      <t>ソウヒヨウ</t>
    </rPh>
    <rPh sb="4" eb="6">
      <t>サクゲン</t>
    </rPh>
    <rPh sb="6" eb="7">
      <t>リツ</t>
    </rPh>
    <phoneticPr fontId="4"/>
  </si>
  <si>
    <t>③　Y' ：推定機器数（全体）　但し１施設だけの場合は関数無視し直接入力する</t>
    <rPh sb="6" eb="8">
      <t>スイテイ</t>
    </rPh>
    <rPh sb="8" eb="10">
      <t>キキ</t>
    </rPh>
    <rPh sb="10" eb="11">
      <t>スウ</t>
    </rPh>
    <rPh sb="12" eb="14">
      <t>ゼンタイ</t>
    </rPh>
    <rPh sb="16" eb="17">
      <t>タダ</t>
    </rPh>
    <rPh sb="19" eb="21">
      <t>シセツ</t>
    </rPh>
    <rPh sb="24" eb="26">
      <t>バアイ</t>
    </rPh>
    <rPh sb="27" eb="29">
      <t>カンスウ</t>
    </rPh>
    <rPh sb="29" eb="31">
      <t>ムシ</t>
    </rPh>
    <rPh sb="32" eb="34">
      <t>チョクセツ</t>
    </rPh>
    <rPh sb="34" eb="36">
      <t>ニュウリョク</t>
    </rPh>
    <phoneticPr fontId="4"/>
  </si>
  <si>
    <t>8. 照査（ストマネ基本計画）</t>
    <rPh sb="3" eb="5">
      <t>ショウサ</t>
    </rPh>
    <rPh sb="10" eb="12">
      <t>キホン</t>
    </rPh>
    <rPh sb="12" eb="14">
      <t>ケイカク</t>
    </rPh>
    <phoneticPr fontId="2"/>
  </si>
  <si>
    <t>8. 照査（修繕・改築計画）</t>
    <rPh sb="3" eb="5">
      <t>ショウサ</t>
    </rPh>
    <rPh sb="6" eb="8">
      <t>シュウゼン</t>
    </rPh>
    <rPh sb="9" eb="11">
      <t>カイチク</t>
    </rPh>
    <rPh sb="11" eb="13">
      <t>ケイカク</t>
    </rPh>
    <phoneticPr fontId="2"/>
  </si>
  <si>
    <t>10. 設計協議（第１回中間打合せ）</t>
    <rPh sb="4" eb="6">
      <t>セッケイ</t>
    </rPh>
    <rPh sb="6" eb="8">
      <t>キョウギ</t>
    </rPh>
    <rPh sb="9" eb="10">
      <t>ダイ</t>
    </rPh>
    <rPh sb="11" eb="12">
      <t>カイ</t>
    </rPh>
    <rPh sb="12" eb="14">
      <t>チュウカン</t>
    </rPh>
    <rPh sb="14" eb="16">
      <t>ウチアワ</t>
    </rPh>
    <phoneticPr fontId="2"/>
  </si>
  <si>
    <t>10. 設計協議（第３回中間打合せ）</t>
    <rPh sb="4" eb="6">
      <t>セッケイ</t>
    </rPh>
    <rPh sb="6" eb="8">
      <t>キョウギ</t>
    </rPh>
    <rPh sb="9" eb="10">
      <t>ダイ</t>
    </rPh>
    <rPh sb="11" eb="12">
      <t>カイ</t>
    </rPh>
    <rPh sb="12" eb="14">
      <t>チュウカン</t>
    </rPh>
    <rPh sb="14" eb="16">
      <t>ウチアワ</t>
    </rPh>
    <phoneticPr fontId="2"/>
  </si>
  <si>
    <t>10. 設計協議（第２回中間打合せ）</t>
    <rPh sb="4" eb="6">
      <t>セッケイ</t>
    </rPh>
    <rPh sb="6" eb="8">
      <t>キョウギ</t>
    </rPh>
    <rPh sb="9" eb="10">
      <t>ダイ</t>
    </rPh>
    <rPh sb="11" eb="12">
      <t>カイ</t>
    </rPh>
    <rPh sb="12" eb="14">
      <t>チュウカン</t>
    </rPh>
    <rPh sb="14" eb="16">
      <t>ウチアワ</t>
    </rPh>
    <phoneticPr fontId="2"/>
  </si>
  <si>
    <t>10.設計協議の中間打合せ</t>
    <rPh sb="3" eb="5">
      <t>セッケイ</t>
    </rPh>
    <rPh sb="5" eb="7">
      <t>キョウギ</t>
    </rPh>
    <rPh sb="8" eb="10">
      <t>チュウカン</t>
    </rPh>
    <rPh sb="10" eb="12">
      <t>ウチアワ</t>
    </rPh>
    <phoneticPr fontId="4"/>
  </si>
  <si>
    <t>・３回のうち１回は、本技術導入により削減されると想定</t>
    <rPh sb="2" eb="3">
      <t>カイ</t>
    </rPh>
    <rPh sb="7" eb="8">
      <t>カイ</t>
    </rPh>
    <rPh sb="10" eb="11">
      <t>ホン</t>
    </rPh>
    <rPh sb="11" eb="13">
      <t>ギジュツ</t>
    </rPh>
    <rPh sb="13" eb="15">
      <t>ドウニュウ</t>
    </rPh>
    <rPh sb="18" eb="20">
      <t>サクゲン</t>
    </rPh>
    <rPh sb="24" eb="26">
      <t>ソウテイ</t>
    </rPh>
    <phoneticPr fontId="4"/>
  </si>
  <si>
    <t>　→ストマネ基本計画と、修繕・改築計画で１回ずつ</t>
    <rPh sb="6" eb="8">
      <t>キホン</t>
    </rPh>
    <rPh sb="8" eb="10">
      <t>ケイカク</t>
    </rPh>
    <rPh sb="12" eb="14">
      <t>シュウゼン</t>
    </rPh>
    <rPh sb="15" eb="17">
      <t>カイチク</t>
    </rPh>
    <rPh sb="17" eb="19">
      <t>ケイカク</t>
    </rPh>
    <rPh sb="21" eb="22">
      <t>カイ</t>
    </rPh>
    <phoneticPr fontId="4"/>
  </si>
  <si>
    <t>　→業務に該当する工種がない場合は、歩掛から減じる。</t>
    <rPh sb="2" eb="4">
      <t>ギョウム</t>
    </rPh>
    <rPh sb="5" eb="7">
      <t>ガイトウ</t>
    </rPh>
    <rPh sb="9" eb="11">
      <t>コウシュ</t>
    </rPh>
    <rPh sb="14" eb="16">
      <t>バアイ</t>
    </rPh>
    <rPh sb="18" eb="20">
      <t>ブガカリ</t>
    </rPh>
    <rPh sb="22" eb="23">
      <t>ゲン</t>
    </rPh>
    <phoneticPr fontId="4"/>
  </si>
  <si>
    <t>10. 設計協議（初回＋最終打合せ）</t>
    <rPh sb="4" eb="6">
      <t>セッケイ</t>
    </rPh>
    <rPh sb="6" eb="8">
      <t>キョウギ</t>
    </rPh>
    <rPh sb="9" eb="11">
      <t>ショカイ</t>
    </rPh>
    <rPh sb="12" eb="14">
      <t>サイシュウ</t>
    </rPh>
    <rPh sb="14" eb="16">
      <t>ウチアワ</t>
    </rPh>
    <phoneticPr fontId="2"/>
  </si>
  <si>
    <t>⑩　歩掛→実態、人件費のみ→委託料全体　参考値：1.6</t>
    <rPh sb="2" eb="4">
      <t>ブガカリ</t>
    </rPh>
    <rPh sb="5" eb="7">
      <t>ジッタイ</t>
    </rPh>
    <rPh sb="8" eb="11">
      <t>ジンケンヒ</t>
    </rPh>
    <rPh sb="14" eb="17">
      <t>イタクリョウ</t>
    </rPh>
    <rPh sb="17" eb="19">
      <t>ゼンタイ</t>
    </rPh>
    <rPh sb="20" eb="22">
      <t>サンコウ</t>
    </rPh>
    <rPh sb="22" eb="23">
      <t>アタイ</t>
    </rPh>
    <phoneticPr fontId="4"/>
  </si>
  <si>
    <t>⑪　歩掛→実態、人件費のみ→システム導入費（全体額を該当作業分に按分）　参考値：0.95</t>
    <rPh sb="2" eb="4">
      <t>ブガカリ</t>
    </rPh>
    <rPh sb="5" eb="7">
      <t>ジッタイ</t>
    </rPh>
    <rPh sb="8" eb="11">
      <t>ジンケンヒ</t>
    </rPh>
    <rPh sb="18" eb="20">
      <t>ドウニュウ</t>
    </rPh>
    <rPh sb="20" eb="21">
      <t>ヒ</t>
    </rPh>
    <rPh sb="22" eb="24">
      <t>ゼンタイ</t>
    </rPh>
    <rPh sb="24" eb="25">
      <t>ガク</t>
    </rPh>
    <rPh sb="26" eb="28">
      <t>ガイトウ</t>
    </rPh>
    <rPh sb="28" eb="30">
      <t>サギョウ</t>
    </rPh>
    <rPh sb="30" eb="31">
      <t>ブン</t>
    </rPh>
    <rPh sb="32" eb="34">
      <t>アンブン</t>
    </rPh>
    <rPh sb="36" eb="38">
      <t>サンコウ</t>
    </rPh>
    <rPh sb="38" eb="39">
      <t>アタイ</t>
    </rPh>
    <phoneticPr fontId="4"/>
  </si>
  <si>
    <t>・技師（A）と技師（B)の歩掛は、各工種（土木、建築、建築機械、建築電気、機械、電気）からそれぞれ１名。初期値：6</t>
    <rPh sb="1" eb="3">
      <t>ギシ</t>
    </rPh>
    <rPh sb="7" eb="9">
      <t>ギシ</t>
    </rPh>
    <rPh sb="13" eb="15">
      <t>ブガカリ</t>
    </rPh>
    <rPh sb="17" eb="18">
      <t>カク</t>
    </rPh>
    <rPh sb="18" eb="20">
      <t>コウシュ</t>
    </rPh>
    <rPh sb="21" eb="23">
      <t>ドボク</t>
    </rPh>
    <rPh sb="24" eb="26">
      <t>ケンチク</t>
    </rPh>
    <rPh sb="27" eb="29">
      <t>ケンチク</t>
    </rPh>
    <rPh sb="29" eb="31">
      <t>キカイ</t>
    </rPh>
    <rPh sb="32" eb="34">
      <t>ケンチク</t>
    </rPh>
    <rPh sb="34" eb="36">
      <t>デンキ</t>
    </rPh>
    <rPh sb="37" eb="39">
      <t>キカイ</t>
    </rPh>
    <rPh sb="40" eb="42">
      <t>デンキ</t>
    </rPh>
    <rPh sb="50" eb="51">
      <t>メイ</t>
    </rPh>
    <rPh sb="52" eb="55">
      <t>ショキチ</t>
    </rPh>
    <phoneticPr fontId="4"/>
  </si>
  <si>
    <t>クラウドを活用し維持管理を起点とした継続的なストックマネジメント実現システム技術　導入効果試算シート</t>
    <rPh sb="5" eb="7">
      <t>カツヨウ</t>
    </rPh>
    <rPh sb="8" eb="10">
      <t>イジ</t>
    </rPh>
    <rPh sb="10" eb="12">
      <t>カンリ</t>
    </rPh>
    <rPh sb="13" eb="15">
      <t>キテン</t>
    </rPh>
    <rPh sb="18" eb="21">
      <t>ケイゾクテキ</t>
    </rPh>
    <rPh sb="32" eb="34">
      <t>ジツゲン</t>
    </rPh>
    <rPh sb="38" eb="40">
      <t>ギジュツ</t>
    </rPh>
    <rPh sb="41" eb="43">
      <t>ドウニュウ</t>
    </rPh>
    <rPh sb="43" eb="45">
      <t>コウカ</t>
    </rPh>
    <rPh sb="45" eb="47">
      <t>シサン</t>
    </rPh>
    <phoneticPr fontId="4"/>
  </si>
  <si>
    <t>ストックマネジメント計画　歩掛金額試算シート</t>
    <rPh sb="10" eb="12">
      <t>ケイカク</t>
    </rPh>
    <rPh sb="13" eb="15">
      <t>ブガカリ</t>
    </rPh>
    <rPh sb="15" eb="17">
      <t>キンガク</t>
    </rPh>
    <rPh sb="17" eb="19">
      <t>シサン</t>
    </rPh>
    <phoneticPr fontId="4"/>
  </si>
  <si>
    <t>＝（0.8×②/①＋1300）×①×⑧</t>
    <phoneticPr fontId="4"/>
  </si>
  <si>
    <t>Excelデータ（またはCSVも可）データの有無</t>
    <rPh sb="22" eb="24">
      <t>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</si>
</sst>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000_);[Red]\(0.000\)"/>
    <numFmt numFmtId="178" formatCode="0.000_ "/>
    <numFmt numFmtId="179" formatCode="#,##0_ "/>
    <numFmt numFmtId="180" formatCode="0.00_ "/>
  </numFmts>
  <fonts count="1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
      <sz val="11"/>
      <color theme="1"/>
      <name val="メイリオ"/>
      <family val="3"/>
      <charset val="128"/>
    </font>
    <font>
      <sz val="11"/>
      <color theme="0" tint="-0.499984740745262"/>
      <name val="游ゴシック"/>
      <family val="2"/>
      <charset val="128"/>
      <scheme val="minor"/>
    </font>
    <font>
      <sz val="11"/>
      <color rgb="FF00B0F0"/>
      <name val="游ゴシック"/>
      <family val="2"/>
      <scheme val="minor"/>
    </font>
    <font>
      <sz val="11"/>
      <name val="游ゴシック"/>
      <family val="2"/>
      <scheme val="minor"/>
    </font>
    <font>
      <vertAlign val="superscript"/>
      <sz val="11"/>
      <color theme="1"/>
      <name val="游ゴシック"/>
      <family val="3"/>
      <charset val="128"/>
      <scheme val="minor"/>
    </font>
    <font>
      <vertAlign val="subscrip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s>
  <cellStyleXfs count="2">
    <xf numFmtId="0" fontId="0" fillId="0" borderId="0"/>
    <xf numFmtId="0" fontId="3" fillId="0" borderId="0">
      <alignment vertical="center"/>
    </xf>
  </cellStyleXfs>
  <cellXfs count="101">
    <xf numFmtId="0" fontId="0" fillId="0" borderId="0" xfId="0"/>
    <xf numFmtId="0" fontId="3" fillId="0" borderId="0" xfId="1">
      <alignment vertical="center"/>
    </xf>
    <xf numFmtId="176" fontId="3" fillId="0" borderId="0" xfId="1" applyNumberFormat="1">
      <alignment vertical="center"/>
    </xf>
    <xf numFmtId="177" fontId="3" fillId="0" borderId="0" xfId="1" applyNumberFormat="1">
      <alignment vertical="center"/>
    </xf>
    <xf numFmtId="177" fontId="3" fillId="0" borderId="0" xfId="1" applyNumberFormat="1" applyAlignment="1">
      <alignment horizontal="center" vertical="center"/>
    </xf>
    <xf numFmtId="176" fontId="5" fillId="0" borderId="0" xfId="1" applyNumberFormat="1" applyFont="1">
      <alignment vertical="center"/>
    </xf>
    <xf numFmtId="176" fontId="3" fillId="0" borderId="0" xfId="1" applyNumberFormat="1" applyAlignment="1">
      <alignment horizontal="center" vertical="center"/>
    </xf>
    <xf numFmtId="0" fontId="2" fillId="0" borderId="0" xfId="1" applyFont="1">
      <alignment vertical="center"/>
    </xf>
    <xf numFmtId="0" fontId="1" fillId="0" borderId="0" xfId="1" applyFont="1">
      <alignment vertical="center"/>
    </xf>
    <xf numFmtId="178" fontId="8" fillId="0" borderId="0" xfId="1" applyNumberFormat="1" applyFont="1">
      <alignment vertical="center"/>
    </xf>
    <xf numFmtId="0" fontId="0" fillId="0" borderId="0" xfId="0" applyAlignment="1">
      <alignment horizontal="right"/>
    </xf>
    <xf numFmtId="0" fontId="9" fillId="0" borderId="0" xfId="0" applyFont="1" applyAlignment="1">
      <alignment horizontal="right"/>
    </xf>
    <xf numFmtId="0" fontId="0" fillId="0" borderId="1" xfId="0" applyBorder="1"/>
    <xf numFmtId="179" fontId="0" fillId="0" borderId="1" xfId="0" applyNumberFormat="1" applyBorder="1"/>
    <xf numFmtId="0" fontId="0" fillId="2" borderId="1" xfId="0" applyFill="1" applyBorder="1" applyAlignment="1">
      <alignment horizontal="center"/>
    </xf>
    <xf numFmtId="0" fontId="5" fillId="0" borderId="0" xfId="0" applyFont="1"/>
    <xf numFmtId="0" fontId="5" fillId="0" borderId="1" xfId="0" applyFont="1" applyBorder="1"/>
    <xf numFmtId="0" fontId="5" fillId="2" borderId="1" xfId="0" applyFont="1" applyFill="1" applyBorder="1" applyAlignment="1">
      <alignment horizontal="center"/>
    </xf>
    <xf numFmtId="0" fontId="5" fillId="0" borderId="1" xfId="0" applyFont="1" applyFill="1" applyBorder="1"/>
    <xf numFmtId="0" fontId="5" fillId="3" borderId="1" xfId="0" applyFont="1" applyFill="1" applyBorder="1" applyAlignment="1">
      <alignment horizontal="center"/>
    </xf>
    <xf numFmtId="179" fontId="0" fillId="3" borderId="1" xfId="0" applyNumberFormat="1" applyFill="1" applyBorder="1"/>
    <xf numFmtId="49" fontId="5" fillId="0" borderId="0" xfId="0" applyNumberFormat="1" applyFont="1"/>
    <xf numFmtId="49" fontId="5" fillId="0" borderId="1" xfId="0" applyNumberFormat="1" applyFont="1" applyBorder="1"/>
    <xf numFmtId="49" fontId="5" fillId="0" borderId="1" xfId="0" applyNumberFormat="1" applyFont="1" applyFill="1" applyBorder="1"/>
    <xf numFmtId="49" fontId="0" fillId="0" borderId="1" xfId="0" applyNumberFormat="1" applyBorder="1"/>
    <xf numFmtId="49" fontId="0" fillId="0" borderId="0" xfId="0" applyNumberFormat="1"/>
    <xf numFmtId="0" fontId="0" fillId="0" borderId="0" xfId="0" applyBorder="1" applyAlignment="1">
      <alignment horizontal="center" vertical="center"/>
    </xf>
    <xf numFmtId="0" fontId="0" fillId="0" borderId="0" xfId="0" applyBorder="1"/>
    <xf numFmtId="49" fontId="0" fillId="0" borderId="0" xfId="0" applyNumberFormat="1" applyBorder="1"/>
    <xf numFmtId="179" fontId="0" fillId="0" borderId="0" xfId="0" applyNumberFormat="1" applyFill="1" applyBorder="1"/>
    <xf numFmtId="0" fontId="5" fillId="0" borderId="0" xfId="0" applyFont="1" applyFill="1" applyBorder="1"/>
    <xf numFmtId="0" fontId="0" fillId="0" borderId="3" xfId="0" applyBorder="1" applyAlignment="1">
      <alignment horizontal="center"/>
    </xf>
    <xf numFmtId="0" fontId="0" fillId="0" borderId="4" xfId="0" applyBorder="1" applyAlignment="1">
      <alignment horizontal="center"/>
    </xf>
    <xf numFmtId="49" fontId="0" fillId="0" borderId="4" xfId="0" applyNumberForma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0" fillId="0" borderId="7" xfId="0" applyBorder="1"/>
    <xf numFmtId="49" fontId="0" fillId="0" borderId="7" xfId="0" applyNumberFormat="1" applyBorder="1"/>
    <xf numFmtId="179" fontId="0" fillId="3" borderId="7" xfId="0" applyNumberFormat="1" applyFill="1" applyBorder="1"/>
    <xf numFmtId="0" fontId="0" fillId="0" borderId="8" xfId="0" applyFill="1" applyBorder="1"/>
    <xf numFmtId="0" fontId="0" fillId="0" borderId="10" xfId="0" applyBorder="1"/>
    <xf numFmtId="0" fontId="0" fillId="0" borderId="10" xfId="0" applyFill="1" applyBorder="1"/>
    <xf numFmtId="0" fontId="0" fillId="0" borderId="12" xfId="0" applyBorder="1"/>
    <xf numFmtId="49" fontId="0" fillId="0" borderId="12" xfId="0" applyNumberFormat="1" applyBorder="1"/>
    <xf numFmtId="179" fontId="0" fillId="3" borderId="12" xfId="0" applyNumberFormat="1" applyFill="1" applyBorder="1"/>
    <xf numFmtId="0" fontId="0" fillId="0" borderId="13" xfId="0" applyBorder="1"/>
    <xf numFmtId="0" fontId="5" fillId="0" borderId="7" xfId="0" applyFont="1" applyBorder="1"/>
    <xf numFmtId="49" fontId="5" fillId="0" borderId="7" xfId="0" applyNumberFormat="1" applyFont="1" applyBorder="1"/>
    <xf numFmtId="0" fontId="5" fillId="2" borderId="7" xfId="0" applyFont="1" applyFill="1" applyBorder="1" applyAlignment="1">
      <alignment horizontal="center"/>
    </xf>
    <xf numFmtId="0" fontId="0" fillId="0" borderId="8" xfId="0" applyBorder="1"/>
    <xf numFmtId="0" fontId="10" fillId="0" borderId="10" xfId="0" applyFont="1" applyBorder="1"/>
    <xf numFmtId="0" fontId="5" fillId="0" borderId="12" xfId="0" applyFont="1" applyBorder="1"/>
    <xf numFmtId="49" fontId="5" fillId="0" borderId="12" xfId="0" applyNumberFormat="1" applyFont="1" applyBorder="1"/>
    <xf numFmtId="180" fontId="5" fillId="3" borderId="12" xfId="0" applyNumberFormat="1" applyFont="1" applyFill="1" applyBorder="1" applyAlignment="1">
      <alignment horizontal="center"/>
    </xf>
    <xf numFmtId="0" fontId="5" fillId="0" borderId="7" xfId="0" applyFont="1" applyFill="1" applyBorder="1"/>
    <xf numFmtId="49" fontId="5" fillId="0" borderId="7" xfId="0" applyNumberFormat="1" applyFont="1" applyFill="1" applyBorder="1"/>
    <xf numFmtId="0" fontId="7" fillId="2" borderId="7" xfId="0" applyFont="1" applyFill="1" applyBorder="1" applyAlignment="1">
      <alignment horizontal="center"/>
    </xf>
    <xf numFmtId="0" fontId="5" fillId="0" borderId="12" xfId="0" applyFont="1" applyFill="1" applyBorder="1"/>
    <xf numFmtId="49" fontId="5" fillId="0" borderId="12" xfId="0" applyNumberFormat="1" applyFont="1" applyFill="1" applyBorder="1"/>
    <xf numFmtId="0" fontId="7" fillId="2" borderId="12" xfId="0" applyFont="1" applyFill="1" applyBorder="1" applyAlignment="1">
      <alignment horizontal="center"/>
    </xf>
    <xf numFmtId="0" fontId="5" fillId="0" borderId="13" xfId="0" applyFont="1" applyFill="1" applyBorder="1"/>
    <xf numFmtId="0" fontId="5" fillId="2" borderId="12" xfId="0" applyFont="1" applyFill="1" applyBorder="1" applyAlignment="1">
      <alignment horizontal="center"/>
    </xf>
    <xf numFmtId="0" fontId="0" fillId="0" borderId="1" xfId="0" applyFill="1" applyBorder="1" applyAlignment="1">
      <alignment horizontal="center"/>
    </xf>
    <xf numFmtId="0" fontId="0" fillId="2" borderId="1" xfId="0" applyFill="1" applyBorder="1"/>
    <xf numFmtId="0" fontId="13" fillId="0" borderId="0" xfId="0" applyFont="1"/>
    <xf numFmtId="0" fontId="5" fillId="0" borderId="4" xfId="0" applyFont="1" applyBorder="1"/>
    <xf numFmtId="49" fontId="5" fillId="0" borderId="4" xfId="0" applyNumberFormat="1" applyFont="1" applyBorder="1"/>
    <xf numFmtId="179" fontId="5" fillId="3" borderId="5" xfId="0" applyNumberFormat="1" applyFont="1" applyFill="1" applyBorder="1"/>
    <xf numFmtId="0" fontId="0" fillId="0" borderId="6" xfId="0" applyBorder="1"/>
    <xf numFmtId="0" fontId="0" fillId="0" borderId="9" xfId="0" applyBorder="1"/>
    <xf numFmtId="179" fontId="0" fillId="0" borderId="10" xfId="0" applyNumberFormat="1" applyBorder="1"/>
    <xf numFmtId="0" fontId="0" fillId="0" borderId="11" xfId="0" applyBorder="1"/>
    <xf numFmtId="0" fontId="0" fillId="2" borderId="12" xfId="0" applyFill="1" applyBorder="1" applyAlignment="1">
      <alignment horizontal="center"/>
    </xf>
    <xf numFmtId="179" fontId="0" fillId="0" borderId="12" xfId="0" applyNumberFormat="1" applyBorder="1"/>
    <xf numFmtId="179" fontId="0" fillId="0" borderId="13" xfId="0" applyNumberFormat="1" applyBorder="1"/>
    <xf numFmtId="179" fontId="0" fillId="2" borderId="15" xfId="0" applyNumberFormat="1" applyFill="1" applyBorder="1"/>
    <xf numFmtId="179" fontId="0" fillId="2" borderId="2" xfId="0" applyNumberFormat="1" applyFill="1" applyBorder="1"/>
    <xf numFmtId="179" fontId="0" fillId="3" borderId="18" xfId="0" applyNumberFormat="1" applyFill="1" applyBorder="1"/>
    <xf numFmtId="0" fontId="0" fillId="0" borderId="19" xfId="0" applyBorder="1"/>
    <xf numFmtId="0" fontId="0" fillId="2" borderId="7" xfId="0" applyFill="1" applyBorder="1" applyAlignment="1">
      <alignment horizontal="center"/>
    </xf>
    <xf numFmtId="179" fontId="0" fillId="0" borderId="7" xfId="0" applyNumberFormat="1" applyBorder="1"/>
    <xf numFmtId="179" fontId="0" fillId="0" borderId="8" xfId="0" applyNumberFormat="1" applyBorder="1"/>
    <xf numFmtId="0" fontId="0" fillId="0" borderId="20" xfId="0" applyBorder="1"/>
    <xf numFmtId="0" fontId="0" fillId="0" borderId="21" xfId="0" applyBorder="1"/>
    <xf numFmtId="0" fontId="14" fillId="0" borderId="0" xfId="0" applyFont="1"/>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0" fillId="0" borderId="8" xfId="0" applyBorder="1" applyAlignment="1">
      <alignment horizontal="center" vertical="center" wrapText="1"/>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7" xfId="0" applyBorder="1" applyAlignment="1">
      <alignment horizontal="center" wrapText="1"/>
    </xf>
    <xf numFmtId="0" fontId="0" fillId="0" borderId="2" xfId="0" applyBorder="1" applyAlignment="1">
      <alignment horizontal="center"/>
    </xf>
    <xf numFmtId="176" fontId="3" fillId="0" borderId="0" xfId="1" applyNumberForma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'③参考 水量補正→機器数推定式'!$G$2</c:f>
              <c:strCache>
                <c:ptCount val="1"/>
                <c:pt idx="0">
                  <c:v>補正率</c:v>
                </c:pt>
              </c:strCache>
            </c:strRef>
          </c:tx>
          <c:spPr>
            <a:ln w="19050" cap="rnd">
              <a:noFill/>
              <a:round/>
            </a:ln>
            <a:effectLst/>
          </c:spPr>
          <c:marker>
            <c:symbol val="circle"/>
            <c:size val="2"/>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log"/>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trendline>
            <c:spPr>
              <a:ln w="19050" cap="rnd">
                <a:solidFill>
                  <a:schemeClr val="accent1"/>
                </a:solidFill>
                <a:prstDash val="sysDot"/>
              </a:ln>
              <a:effectLst/>
            </c:spPr>
            <c:trendlineType val="log"/>
            <c:dispRSqr val="0"/>
            <c:dispEq val="0"/>
          </c:trendline>
          <c:xVal>
            <c:numRef>
              <c:f>'③参考 水量補正→機器数推定式'!$F$3:$F$95</c:f>
              <c:numCache>
                <c:formatCode>General</c:formatCode>
                <c:ptCount val="92"/>
                <c:pt idx="0">
                  <c:v>0</c:v>
                </c:pt>
                <c:pt idx="1">
                  <c:v>0.2</c:v>
                </c:pt>
                <c:pt idx="2" formatCode="0.0_);[Red]\(0.0\)">
                  <c:v>0.75</c:v>
                </c:pt>
                <c:pt idx="3" formatCode="0.0_);[Red]\(0.0\)">
                  <c:v>1.55</c:v>
                </c:pt>
                <c:pt idx="4" formatCode="0.0_);[Red]\(0.0\)">
                  <c:v>2.5499999999999998</c:v>
                </c:pt>
                <c:pt idx="5" formatCode="0.0_);[Red]\(0.0\)">
                  <c:v>3.55</c:v>
                </c:pt>
                <c:pt idx="6" formatCode="0.0_);[Red]\(0.0\)">
                  <c:v>4.55</c:v>
                </c:pt>
                <c:pt idx="7" formatCode="0.0_);[Red]\(0.0\)">
                  <c:v>5.55</c:v>
                </c:pt>
                <c:pt idx="8" formatCode="0.0_);[Red]\(0.0\)">
                  <c:v>6.55</c:v>
                </c:pt>
                <c:pt idx="9" formatCode="0.0_);[Red]\(0.0\)">
                  <c:v>7.55</c:v>
                </c:pt>
                <c:pt idx="10" formatCode="0.0_);[Red]\(0.0\)">
                  <c:v>8.5500000000000007</c:v>
                </c:pt>
                <c:pt idx="11" formatCode="0.0_);[Red]\(0.0\)">
                  <c:v>9.5500000000000007</c:v>
                </c:pt>
                <c:pt idx="12" formatCode="0.0_);[Red]\(0.0\)">
                  <c:v>11.05</c:v>
                </c:pt>
                <c:pt idx="13" formatCode="0.0_);[Red]\(0.0\)">
                  <c:v>13.05</c:v>
                </c:pt>
                <c:pt idx="14" formatCode="0.0_);[Red]\(0.0\)">
                  <c:v>15.05</c:v>
                </c:pt>
                <c:pt idx="15" formatCode="0.0_);[Red]\(0.0\)">
                  <c:v>17.05</c:v>
                </c:pt>
                <c:pt idx="16" formatCode="0.0_);[Red]\(0.0\)">
                  <c:v>19.05</c:v>
                </c:pt>
                <c:pt idx="17" formatCode="0.0_);[Red]\(0.0\)">
                  <c:v>21.3</c:v>
                </c:pt>
                <c:pt idx="18" formatCode="0.0_);[Red]\(0.0\)">
                  <c:v>23.8</c:v>
                </c:pt>
                <c:pt idx="19" formatCode="0.0_);[Red]\(0.0\)">
                  <c:v>26.3</c:v>
                </c:pt>
                <c:pt idx="20" formatCode="0.0_);[Red]\(0.0\)">
                  <c:v>28.8</c:v>
                </c:pt>
                <c:pt idx="21" formatCode="0.0_);[Red]\(0.0\)">
                  <c:v>31.3</c:v>
                </c:pt>
                <c:pt idx="22" formatCode="0.0_);[Red]\(0.0\)">
                  <c:v>33.799999999999997</c:v>
                </c:pt>
                <c:pt idx="23" formatCode="0.0_);[Red]\(0.0\)">
                  <c:v>36.299999999999997</c:v>
                </c:pt>
                <c:pt idx="24" formatCode="0.0_);[Red]\(0.0\)">
                  <c:v>38.799999999999997</c:v>
                </c:pt>
                <c:pt idx="25" formatCode="0.0_);[Red]\(0.0\)">
                  <c:v>41.3</c:v>
                </c:pt>
                <c:pt idx="26" formatCode="0.0_);[Red]\(0.0\)">
                  <c:v>43.8</c:v>
                </c:pt>
                <c:pt idx="27" formatCode="0.0_);[Red]\(0.0\)">
                  <c:v>46.3</c:v>
                </c:pt>
                <c:pt idx="28" formatCode="0.0_);[Red]\(0.0\)">
                  <c:v>48.8</c:v>
                </c:pt>
                <c:pt idx="29" formatCode="0.0_);[Red]\(0.0\)">
                  <c:v>51.3</c:v>
                </c:pt>
                <c:pt idx="30" formatCode="0.0_);[Red]\(0.0\)">
                  <c:v>53.8</c:v>
                </c:pt>
                <c:pt idx="31" formatCode="0.0_);[Red]\(0.0\)">
                  <c:v>56.3</c:v>
                </c:pt>
                <c:pt idx="32" formatCode="0.0_);[Red]\(0.0\)">
                  <c:v>58.8</c:v>
                </c:pt>
                <c:pt idx="33" formatCode="0.0_);[Red]\(0.0\)">
                  <c:v>62.55</c:v>
                </c:pt>
                <c:pt idx="34" formatCode="0.0_);[Red]\(0.0\)">
                  <c:v>67.55</c:v>
                </c:pt>
                <c:pt idx="35" formatCode="0.0_);[Red]\(0.0\)">
                  <c:v>72.55</c:v>
                </c:pt>
                <c:pt idx="36" formatCode="0.0_);[Red]\(0.0\)">
                  <c:v>77.55</c:v>
                </c:pt>
                <c:pt idx="37" formatCode="0.0_);[Red]\(0.0\)">
                  <c:v>82.55</c:v>
                </c:pt>
                <c:pt idx="38" formatCode="0.0_);[Red]\(0.0\)">
                  <c:v>87.55</c:v>
                </c:pt>
                <c:pt idx="39" formatCode="0.0_);[Red]\(0.0\)">
                  <c:v>92.55</c:v>
                </c:pt>
                <c:pt idx="40" formatCode="0.0_);[Red]\(0.0\)">
                  <c:v>97.55</c:v>
                </c:pt>
                <c:pt idx="41" formatCode="0.0_);[Red]\(0.0\)">
                  <c:v>102.55</c:v>
                </c:pt>
                <c:pt idx="42" formatCode="0.0_);[Red]\(0.0\)">
                  <c:v>107.55</c:v>
                </c:pt>
                <c:pt idx="43" formatCode="0.0_);[Red]\(0.0\)">
                  <c:v>112.55</c:v>
                </c:pt>
                <c:pt idx="44" formatCode="0.0_);[Red]\(0.0\)">
                  <c:v>117.55</c:v>
                </c:pt>
                <c:pt idx="45" formatCode="0.0_);[Red]\(0.0\)">
                  <c:v>122.55</c:v>
                </c:pt>
                <c:pt idx="46" formatCode="0.0_);[Red]\(0.0\)">
                  <c:v>127.55</c:v>
                </c:pt>
                <c:pt idx="47" formatCode="0.0_);[Red]\(0.0\)">
                  <c:v>132.55000000000001</c:v>
                </c:pt>
                <c:pt idx="48" formatCode="0.0_);[Red]\(0.0\)">
                  <c:v>137.55000000000001</c:v>
                </c:pt>
                <c:pt idx="49" formatCode="0.0_);[Red]\(0.0\)">
                  <c:v>142.55000000000001</c:v>
                </c:pt>
                <c:pt idx="50" formatCode="0.0_);[Red]\(0.0\)">
                  <c:v>147.55000000000001</c:v>
                </c:pt>
                <c:pt idx="51" formatCode="0.0_);[Red]\(0.0\)">
                  <c:v>152.55000000000001</c:v>
                </c:pt>
                <c:pt idx="52" formatCode="0.0_);[Red]\(0.0\)">
                  <c:v>157.55000000000001</c:v>
                </c:pt>
                <c:pt idx="53" formatCode="0.0_);[Red]\(0.0\)">
                  <c:v>162.55000000000001</c:v>
                </c:pt>
                <c:pt idx="54" formatCode="0.0_);[Red]\(0.0\)">
                  <c:v>167.55</c:v>
                </c:pt>
                <c:pt idx="55" formatCode="0.0_);[Red]\(0.0\)">
                  <c:v>172.55</c:v>
                </c:pt>
                <c:pt idx="56" formatCode="0.0_);[Red]\(0.0\)">
                  <c:v>177.55</c:v>
                </c:pt>
                <c:pt idx="57" formatCode="0.0_);[Red]\(0.0\)">
                  <c:v>185.05</c:v>
                </c:pt>
                <c:pt idx="58" formatCode="0.0_);[Red]\(0.0\)">
                  <c:v>192.55</c:v>
                </c:pt>
                <c:pt idx="59" formatCode="0.0_);[Red]\(0.0\)">
                  <c:v>197.55</c:v>
                </c:pt>
                <c:pt idx="60" formatCode="0.0_);[Red]\(0.0\)">
                  <c:v>205.05</c:v>
                </c:pt>
                <c:pt idx="61" formatCode="0.0_);[Red]\(0.0\)">
                  <c:v>215.05</c:v>
                </c:pt>
                <c:pt idx="62" formatCode="0.0_);[Red]\(0.0\)">
                  <c:v>225.05</c:v>
                </c:pt>
                <c:pt idx="63" formatCode="0.0_);[Red]\(0.0\)">
                  <c:v>235.05</c:v>
                </c:pt>
                <c:pt idx="64" formatCode="0.0_);[Red]\(0.0\)">
                  <c:v>245.05</c:v>
                </c:pt>
                <c:pt idx="65" formatCode="0.0_);[Red]\(0.0\)">
                  <c:v>255.05</c:v>
                </c:pt>
                <c:pt idx="66" formatCode="0.0_);[Red]\(0.0\)">
                  <c:v>265.05</c:v>
                </c:pt>
                <c:pt idx="67" formatCode="0.0_);[Red]\(0.0\)">
                  <c:v>275.05</c:v>
                </c:pt>
                <c:pt idx="68" formatCode="0.0_);[Red]\(0.0\)">
                  <c:v>290.05</c:v>
                </c:pt>
                <c:pt idx="69" formatCode="0.0_);[Red]\(0.0\)">
                  <c:v>310.05</c:v>
                </c:pt>
                <c:pt idx="70" formatCode="0.0_);[Red]\(0.0\)">
                  <c:v>330.05</c:v>
                </c:pt>
                <c:pt idx="71" formatCode="0.0_);[Red]\(0.0\)">
                  <c:v>350.5</c:v>
                </c:pt>
                <c:pt idx="72" formatCode="0.0_);[Red]\(0.0\)">
                  <c:v>370.05</c:v>
                </c:pt>
                <c:pt idx="73" formatCode="0.0_);[Red]\(0.0\)">
                  <c:v>390.05</c:v>
                </c:pt>
                <c:pt idx="74" formatCode="0.0_);[Red]\(0.0\)">
                  <c:v>410.05</c:v>
                </c:pt>
                <c:pt idx="75" formatCode="0.0_);[Red]\(0.0\)">
                  <c:v>430.05</c:v>
                </c:pt>
                <c:pt idx="76" formatCode="0.0_);[Red]\(0.0\)">
                  <c:v>450.05</c:v>
                </c:pt>
                <c:pt idx="77" formatCode="0.0_);[Red]\(0.0\)">
                  <c:v>470.05</c:v>
                </c:pt>
                <c:pt idx="78" formatCode="0.0_);[Red]\(0.0\)">
                  <c:v>490.05</c:v>
                </c:pt>
                <c:pt idx="79" formatCode="0.0_);[Red]\(0.0\)">
                  <c:v>510.05</c:v>
                </c:pt>
                <c:pt idx="80" formatCode="0.0_);[Red]\(0.0\)">
                  <c:v>530.04999999999995</c:v>
                </c:pt>
                <c:pt idx="81" formatCode="0.0_);[Red]\(0.0\)">
                  <c:v>550.04999999999995</c:v>
                </c:pt>
                <c:pt idx="82" formatCode="0.0_);[Red]\(0.0\)">
                  <c:v>570.04999999999995</c:v>
                </c:pt>
                <c:pt idx="83" formatCode="0.0_);[Red]\(0.0\)">
                  <c:v>590.04999999999995</c:v>
                </c:pt>
                <c:pt idx="84" formatCode="0.0_);[Red]\(0.0\)">
                  <c:v>620.04999999999995</c:v>
                </c:pt>
                <c:pt idx="85" formatCode="0.0_);[Red]\(0.0\)">
                  <c:v>660.05</c:v>
                </c:pt>
                <c:pt idx="86" formatCode="0.0_);[Red]\(0.0\)">
                  <c:v>700.05</c:v>
                </c:pt>
                <c:pt idx="87" formatCode="0.0_);[Red]\(0.0\)">
                  <c:v>740.05</c:v>
                </c:pt>
                <c:pt idx="88" formatCode="0.0_);[Red]\(0.0\)">
                  <c:v>780.05</c:v>
                </c:pt>
                <c:pt idx="89" formatCode="0.0_);[Red]\(0.0\)">
                  <c:v>850.05</c:v>
                </c:pt>
                <c:pt idx="90" formatCode="0.0_);[Red]\(0.0\)">
                  <c:v>950.05</c:v>
                </c:pt>
                <c:pt idx="91" formatCode="0.0_);[Red]\(0.0\)">
                  <c:v>1100.05</c:v>
                </c:pt>
              </c:numCache>
            </c:numRef>
          </c:xVal>
          <c:yVal>
            <c:numRef>
              <c:f>'③参考 水量補正→機器数推定式'!$G$3:$G$95</c:f>
              <c:numCache>
                <c:formatCode>0.000_);[Red]\(0.000\)</c:formatCode>
                <c:ptCount val="92"/>
                <c:pt idx="0">
                  <c:v>0</c:v>
                </c:pt>
                <c:pt idx="1">
                  <c:v>0.35</c:v>
                </c:pt>
                <c:pt idx="2">
                  <c:v>0.437</c:v>
                </c:pt>
                <c:pt idx="3">
                  <c:v>0.56000000000000005</c:v>
                </c:pt>
                <c:pt idx="4">
                  <c:v>0.64800000000000002</c:v>
                </c:pt>
                <c:pt idx="5">
                  <c:v>0.71899999999999997</c:v>
                </c:pt>
                <c:pt idx="6">
                  <c:v>0.77900000000000003</c:v>
                </c:pt>
                <c:pt idx="7">
                  <c:v>0.83199999999999996</c:v>
                </c:pt>
                <c:pt idx="8">
                  <c:v>0.879</c:v>
                </c:pt>
                <c:pt idx="9">
                  <c:v>0.92300000000000004</c:v>
                </c:pt>
                <c:pt idx="10">
                  <c:v>0.96299999999999997</c:v>
                </c:pt>
                <c:pt idx="11">
                  <c:v>1</c:v>
                </c:pt>
                <c:pt idx="12">
                  <c:v>1.0680000000000001</c:v>
                </c:pt>
                <c:pt idx="13">
                  <c:v>1.129</c:v>
                </c:pt>
                <c:pt idx="14">
                  <c:v>1.1839999999999999</c:v>
                </c:pt>
                <c:pt idx="15">
                  <c:v>1.236</c:v>
                </c:pt>
                <c:pt idx="16">
                  <c:v>1.2829999999999999</c:v>
                </c:pt>
                <c:pt idx="17">
                  <c:v>1.339</c:v>
                </c:pt>
                <c:pt idx="18">
                  <c:v>1.391</c:v>
                </c:pt>
                <c:pt idx="19">
                  <c:v>1.4390000000000001</c:v>
                </c:pt>
                <c:pt idx="20">
                  <c:v>1.4850000000000001</c:v>
                </c:pt>
                <c:pt idx="21">
                  <c:v>1.5289999999999999</c:v>
                </c:pt>
                <c:pt idx="22">
                  <c:v>1.57</c:v>
                </c:pt>
                <c:pt idx="23">
                  <c:v>1.609</c:v>
                </c:pt>
                <c:pt idx="24">
                  <c:v>1.647</c:v>
                </c:pt>
                <c:pt idx="25">
                  <c:v>1.6839999999999999</c:v>
                </c:pt>
                <c:pt idx="26">
                  <c:v>1.7190000000000001</c:v>
                </c:pt>
                <c:pt idx="27">
                  <c:v>1.752</c:v>
                </c:pt>
                <c:pt idx="28">
                  <c:v>1.7849999999999999</c:v>
                </c:pt>
                <c:pt idx="29">
                  <c:v>1.8169999999999999</c:v>
                </c:pt>
                <c:pt idx="30">
                  <c:v>1.847</c:v>
                </c:pt>
                <c:pt idx="31">
                  <c:v>1.877</c:v>
                </c:pt>
                <c:pt idx="32">
                  <c:v>1.9059999999999999</c:v>
                </c:pt>
                <c:pt idx="33">
                  <c:v>1.962</c:v>
                </c:pt>
                <c:pt idx="34">
                  <c:v>2.0150000000000001</c:v>
                </c:pt>
                <c:pt idx="35">
                  <c:v>2.0649999999999999</c:v>
                </c:pt>
                <c:pt idx="36">
                  <c:v>2.1139999999999999</c:v>
                </c:pt>
                <c:pt idx="37">
                  <c:v>2.161</c:v>
                </c:pt>
                <c:pt idx="38">
                  <c:v>2.206</c:v>
                </c:pt>
                <c:pt idx="39">
                  <c:v>2.2490000000000001</c:v>
                </c:pt>
                <c:pt idx="40">
                  <c:v>2.2909999999999999</c:v>
                </c:pt>
                <c:pt idx="41">
                  <c:v>2.331</c:v>
                </c:pt>
                <c:pt idx="42">
                  <c:v>2.371</c:v>
                </c:pt>
                <c:pt idx="43">
                  <c:v>2.4089999999999998</c:v>
                </c:pt>
                <c:pt idx="44">
                  <c:v>2.4460000000000002</c:v>
                </c:pt>
                <c:pt idx="45">
                  <c:v>2.4820000000000002</c:v>
                </c:pt>
                <c:pt idx="46">
                  <c:v>2.5179999999999998</c:v>
                </c:pt>
                <c:pt idx="47">
                  <c:v>2.552</c:v>
                </c:pt>
                <c:pt idx="48">
                  <c:v>2.5859999999999999</c:v>
                </c:pt>
                <c:pt idx="49">
                  <c:v>2.6190000000000002</c:v>
                </c:pt>
                <c:pt idx="50">
                  <c:v>2.6509999999999998</c:v>
                </c:pt>
                <c:pt idx="51">
                  <c:v>2.6819999999999999</c:v>
                </c:pt>
                <c:pt idx="52">
                  <c:v>2.7130000000000001</c:v>
                </c:pt>
                <c:pt idx="53">
                  <c:v>2.7429999999999999</c:v>
                </c:pt>
                <c:pt idx="54">
                  <c:v>2.7730000000000001</c:v>
                </c:pt>
                <c:pt idx="55">
                  <c:v>2.802</c:v>
                </c:pt>
                <c:pt idx="56">
                  <c:v>2.831</c:v>
                </c:pt>
                <c:pt idx="57">
                  <c:v>2.8860000000000001</c:v>
                </c:pt>
                <c:pt idx="58">
                  <c:v>2.9129999999999998</c:v>
                </c:pt>
                <c:pt idx="59">
                  <c:v>2.94</c:v>
                </c:pt>
                <c:pt idx="60">
                  <c:v>2.992</c:v>
                </c:pt>
                <c:pt idx="61">
                  <c:v>3.0430000000000001</c:v>
                </c:pt>
                <c:pt idx="62">
                  <c:v>3.0920000000000001</c:v>
                </c:pt>
                <c:pt idx="63">
                  <c:v>3.14</c:v>
                </c:pt>
                <c:pt idx="64">
                  <c:v>3.1859999999999999</c:v>
                </c:pt>
                <c:pt idx="65">
                  <c:v>3.2309999999999999</c:v>
                </c:pt>
                <c:pt idx="66">
                  <c:v>3.2759999999999998</c:v>
                </c:pt>
                <c:pt idx="67">
                  <c:v>3.319</c:v>
                </c:pt>
                <c:pt idx="68">
                  <c:v>3.4020000000000001</c:v>
                </c:pt>
                <c:pt idx="69">
                  <c:v>3.4830000000000001</c:v>
                </c:pt>
                <c:pt idx="70">
                  <c:v>3.56</c:v>
                </c:pt>
                <c:pt idx="71">
                  <c:v>3.6339999999999999</c:v>
                </c:pt>
                <c:pt idx="72">
                  <c:v>3.7050000000000001</c:v>
                </c:pt>
                <c:pt idx="73">
                  <c:v>3.774</c:v>
                </c:pt>
                <c:pt idx="74">
                  <c:v>3.84</c:v>
                </c:pt>
                <c:pt idx="75">
                  <c:v>3.9060000000000001</c:v>
                </c:pt>
                <c:pt idx="76">
                  <c:v>3.9689999999999999</c:v>
                </c:pt>
                <c:pt idx="77">
                  <c:v>4.03</c:v>
                </c:pt>
                <c:pt idx="78">
                  <c:v>4.0890000000000004</c:v>
                </c:pt>
                <c:pt idx="79">
                  <c:v>4.1479999999999997</c:v>
                </c:pt>
                <c:pt idx="80">
                  <c:v>4.2039999999999997</c:v>
                </c:pt>
                <c:pt idx="81">
                  <c:v>4.26</c:v>
                </c:pt>
                <c:pt idx="82">
                  <c:v>4.3150000000000004</c:v>
                </c:pt>
                <c:pt idx="83">
                  <c:v>4.367</c:v>
                </c:pt>
                <c:pt idx="84">
                  <c:v>4.47</c:v>
                </c:pt>
                <c:pt idx="85">
                  <c:v>4.5679999999999996</c:v>
                </c:pt>
                <c:pt idx="86">
                  <c:v>4.6639999999999997</c:v>
                </c:pt>
                <c:pt idx="87">
                  <c:v>4.7549999999999999</c:v>
                </c:pt>
                <c:pt idx="88">
                  <c:v>4.843</c:v>
                </c:pt>
                <c:pt idx="89">
                  <c:v>5.0540000000000003</c:v>
                </c:pt>
                <c:pt idx="90">
                  <c:v>5.2489999999999997</c:v>
                </c:pt>
                <c:pt idx="91">
                  <c:v>5.6050000000000004</c:v>
                </c:pt>
              </c:numCache>
            </c:numRef>
          </c:yVal>
          <c:smooth val="0"/>
          <c:extLst>
            <c:ext xmlns:c16="http://schemas.microsoft.com/office/drawing/2014/chart" uri="{C3380CC4-5D6E-409C-BE32-E72D297353CC}">
              <c16:uniqueId val="{00000000-2474-493C-8522-E4EC5434D6CF}"/>
            </c:ext>
          </c:extLst>
        </c:ser>
        <c:dLbls>
          <c:showLegendKey val="0"/>
          <c:showVal val="0"/>
          <c:showCatName val="0"/>
          <c:showSerName val="0"/>
          <c:showPercent val="0"/>
          <c:showBubbleSize val="0"/>
        </c:dLbls>
        <c:axId val="464169760"/>
        <c:axId val="464170744"/>
      </c:scatterChart>
      <c:valAx>
        <c:axId val="464169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170744"/>
        <c:crosses val="autoZero"/>
        <c:crossBetween val="midCat"/>
      </c:valAx>
      <c:valAx>
        <c:axId val="464170744"/>
        <c:scaling>
          <c:orientation val="minMax"/>
        </c:scaling>
        <c:delete val="0"/>
        <c:axPos val="l"/>
        <c:numFmt formatCode="0.000_);[Red]\(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1697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'③参考 水量補正→機器数推定式'!$G$2</c:f>
              <c:strCache>
                <c:ptCount val="1"/>
                <c:pt idx="0">
                  <c:v>補正率</c:v>
                </c:pt>
              </c:strCache>
            </c:strRef>
          </c:tx>
          <c:spPr>
            <a:ln w="19050" cap="rnd">
              <a:noFill/>
              <a:round/>
            </a:ln>
            <a:effectLst/>
          </c:spPr>
          <c:marker>
            <c:symbol val="circle"/>
            <c:size val="2"/>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log"/>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trendline>
            <c:spPr>
              <a:ln w="19050" cap="rnd">
                <a:solidFill>
                  <a:schemeClr val="accent1"/>
                </a:solidFill>
                <a:prstDash val="sysDot"/>
              </a:ln>
              <a:effectLst/>
            </c:spPr>
            <c:trendlineType val="log"/>
            <c:dispRSqr val="0"/>
            <c:dispEq val="0"/>
          </c:trendline>
          <c:xVal>
            <c:numRef>
              <c:f>'③参考 水量補正→機器数推定式'!$F$3:$F$62</c:f>
              <c:numCache>
                <c:formatCode>General</c:formatCode>
                <c:ptCount val="60"/>
                <c:pt idx="0">
                  <c:v>0</c:v>
                </c:pt>
                <c:pt idx="1">
                  <c:v>0.2</c:v>
                </c:pt>
                <c:pt idx="2" formatCode="0.0_);[Red]\(0.0\)">
                  <c:v>0.75</c:v>
                </c:pt>
                <c:pt idx="3" formatCode="0.0_);[Red]\(0.0\)">
                  <c:v>1.55</c:v>
                </c:pt>
                <c:pt idx="4" formatCode="0.0_);[Red]\(0.0\)">
                  <c:v>2.5499999999999998</c:v>
                </c:pt>
                <c:pt idx="5" formatCode="0.0_);[Red]\(0.0\)">
                  <c:v>3.55</c:v>
                </c:pt>
                <c:pt idx="6" formatCode="0.0_);[Red]\(0.0\)">
                  <c:v>4.55</c:v>
                </c:pt>
                <c:pt idx="7" formatCode="0.0_);[Red]\(0.0\)">
                  <c:v>5.55</c:v>
                </c:pt>
                <c:pt idx="8" formatCode="0.0_);[Red]\(0.0\)">
                  <c:v>6.55</c:v>
                </c:pt>
                <c:pt idx="9" formatCode="0.0_);[Red]\(0.0\)">
                  <c:v>7.55</c:v>
                </c:pt>
                <c:pt idx="10" formatCode="0.0_);[Red]\(0.0\)">
                  <c:v>8.5500000000000007</c:v>
                </c:pt>
                <c:pt idx="11" formatCode="0.0_);[Red]\(0.0\)">
                  <c:v>9.5500000000000007</c:v>
                </c:pt>
                <c:pt idx="12" formatCode="0.0_);[Red]\(0.0\)">
                  <c:v>11.05</c:v>
                </c:pt>
                <c:pt idx="13" formatCode="0.0_);[Red]\(0.0\)">
                  <c:v>13.05</c:v>
                </c:pt>
                <c:pt idx="14" formatCode="0.0_);[Red]\(0.0\)">
                  <c:v>15.05</c:v>
                </c:pt>
                <c:pt idx="15" formatCode="0.0_);[Red]\(0.0\)">
                  <c:v>17.05</c:v>
                </c:pt>
                <c:pt idx="16" formatCode="0.0_);[Red]\(0.0\)">
                  <c:v>19.05</c:v>
                </c:pt>
                <c:pt idx="17" formatCode="0.0_);[Red]\(0.0\)">
                  <c:v>21.3</c:v>
                </c:pt>
                <c:pt idx="18" formatCode="0.0_);[Red]\(0.0\)">
                  <c:v>23.8</c:v>
                </c:pt>
                <c:pt idx="19" formatCode="0.0_);[Red]\(0.0\)">
                  <c:v>26.3</c:v>
                </c:pt>
                <c:pt idx="20" formatCode="0.0_);[Red]\(0.0\)">
                  <c:v>28.8</c:v>
                </c:pt>
                <c:pt idx="21" formatCode="0.0_);[Red]\(0.0\)">
                  <c:v>31.3</c:v>
                </c:pt>
                <c:pt idx="22" formatCode="0.0_);[Red]\(0.0\)">
                  <c:v>33.799999999999997</c:v>
                </c:pt>
                <c:pt idx="23" formatCode="0.0_);[Red]\(0.0\)">
                  <c:v>36.299999999999997</c:v>
                </c:pt>
                <c:pt idx="24" formatCode="0.0_);[Red]\(0.0\)">
                  <c:v>38.799999999999997</c:v>
                </c:pt>
                <c:pt idx="25" formatCode="0.0_);[Red]\(0.0\)">
                  <c:v>41.3</c:v>
                </c:pt>
                <c:pt idx="26" formatCode="0.0_);[Red]\(0.0\)">
                  <c:v>43.8</c:v>
                </c:pt>
                <c:pt idx="27" formatCode="0.0_);[Red]\(0.0\)">
                  <c:v>46.3</c:v>
                </c:pt>
                <c:pt idx="28" formatCode="0.0_);[Red]\(0.0\)">
                  <c:v>48.8</c:v>
                </c:pt>
                <c:pt idx="29" formatCode="0.0_);[Red]\(0.0\)">
                  <c:v>51.3</c:v>
                </c:pt>
                <c:pt idx="30" formatCode="0.0_);[Red]\(0.0\)">
                  <c:v>53.8</c:v>
                </c:pt>
                <c:pt idx="31" formatCode="0.0_);[Red]\(0.0\)">
                  <c:v>56.3</c:v>
                </c:pt>
                <c:pt idx="32" formatCode="0.0_);[Red]\(0.0\)">
                  <c:v>58.8</c:v>
                </c:pt>
                <c:pt idx="33" formatCode="0.0_);[Red]\(0.0\)">
                  <c:v>62.55</c:v>
                </c:pt>
                <c:pt idx="34" formatCode="0.0_);[Red]\(0.0\)">
                  <c:v>67.55</c:v>
                </c:pt>
                <c:pt idx="35" formatCode="0.0_);[Red]\(0.0\)">
                  <c:v>72.55</c:v>
                </c:pt>
                <c:pt idx="36" formatCode="0.0_);[Red]\(0.0\)">
                  <c:v>77.55</c:v>
                </c:pt>
                <c:pt idx="37" formatCode="0.0_);[Red]\(0.0\)">
                  <c:v>82.55</c:v>
                </c:pt>
                <c:pt idx="38" formatCode="0.0_);[Red]\(0.0\)">
                  <c:v>87.55</c:v>
                </c:pt>
                <c:pt idx="39" formatCode="0.0_);[Red]\(0.0\)">
                  <c:v>92.55</c:v>
                </c:pt>
                <c:pt idx="40" formatCode="0.0_);[Red]\(0.0\)">
                  <c:v>97.55</c:v>
                </c:pt>
                <c:pt idx="41" formatCode="0.0_);[Red]\(0.0\)">
                  <c:v>102.55</c:v>
                </c:pt>
                <c:pt idx="42" formatCode="0.0_);[Red]\(0.0\)">
                  <c:v>107.55</c:v>
                </c:pt>
                <c:pt idx="43" formatCode="0.0_);[Red]\(0.0\)">
                  <c:v>112.55</c:v>
                </c:pt>
                <c:pt idx="44" formatCode="0.0_);[Red]\(0.0\)">
                  <c:v>117.55</c:v>
                </c:pt>
                <c:pt idx="45" formatCode="0.0_);[Red]\(0.0\)">
                  <c:v>122.55</c:v>
                </c:pt>
                <c:pt idx="46" formatCode="0.0_);[Red]\(0.0\)">
                  <c:v>127.55</c:v>
                </c:pt>
                <c:pt idx="47" formatCode="0.0_);[Red]\(0.0\)">
                  <c:v>132.55000000000001</c:v>
                </c:pt>
                <c:pt idx="48" formatCode="0.0_);[Red]\(0.0\)">
                  <c:v>137.55000000000001</c:v>
                </c:pt>
                <c:pt idx="49" formatCode="0.0_);[Red]\(0.0\)">
                  <c:v>142.55000000000001</c:v>
                </c:pt>
                <c:pt idx="50" formatCode="0.0_);[Red]\(0.0\)">
                  <c:v>147.55000000000001</c:v>
                </c:pt>
                <c:pt idx="51" formatCode="0.0_);[Red]\(0.0\)">
                  <c:v>152.55000000000001</c:v>
                </c:pt>
                <c:pt idx="52" formatCode="0.0_);[Red]\(0.0\)">
                  <c:v>157.55000000000001</c:v>
                </c:pt>
                <c:pt idx="53" formatCode="0.0_);[Red]\(0.0\)">
                  <c:v>162.55000000000001</c:v>
                </c:pt>
                <c:pt idx="54" formatCode="0.0_);[Red]\(0.0\)">
                  <c:v>167.55</c:v>
                </c:pt>
                <c:pt idx="55" formatCode="0.0_);[Red]\(0.0\)">
                  <c:v>172.55</c:v>
                </c:pt>
                <c:pt idx="56" formatCode="0.0_);[Red]\(0.0\)">
                  <c:v>177.55</c:v>
                </c:pt>
                <c:pt idx="57" formatCode="0.0_);[Red]\(0.0\)">
                  <c:v>185.05</c:v>
                </c:pt>
                <c:pt idx="58" formatCode="0.0_);[Red]\(0.0\)">
                  <c:v>192.55</c:v>
                </c:pt>
                <c:pt idx="59" formatCode="0.0_);[Red]\(0.0\)">
                  <c:v>197.55</c:v>
                </c:pt>
              </c:numCache>
            </c:numRef>
          </c:xVal>
          <c:yVal>
            <c:numRef>
              <c:f>'③参考 水量補正→機器数推定式'!$G$3:$G$62</c:f>
              <c:numCache>
                <c:formatCode>0.000_);[Red]\(0.000\)</c:formatCode>
                <c:ptCount val="60"/>
                <c:pt idx="0">
                  <c:v>0</c:v>
                </c:pt>
                <c:pt idx="1">
                  <c:v>0.35</c:v>
                </c:pt>
                <c:pt idx="2">
                  <c:v>0.437</c:v>
                </c:pt>
                <c:pt idx="3">
                  <c:v>0.56000000000000005</c:v>
                </c:pt>
                <c:pt idx="4">
                  <c:v>0.64800000000000002</c:v>
                </c:pt>
                <c:pt idx="5">
                  <c:v>0.71899999999999997</c:v>
                </c:pt>
                <c:pt idx="6">
                  <c:v>0.77900000000000003</c:v>
                </c:pt>
                <c:pt idx="7">
                  <c:v>0.83199999999999996</c:v>
                </c:pt>
                <c:pt idx="8">
                  <c:v>0.879</c:v>
                </c:pt>
                <c:pt idx="9">
                  <c:v>0.92300000000000004</c:v>
                </c:pt>
                <c:pt idx="10">
                  <c:v>0.96299999999999997</c:v>
                </c:pt>
                <c:pt idx="11">
                  <c:v>1</c:v>
                </c:pt>
                <c:pt idx="12">
                  <c:v>1.0680000000000001</c:v>
                </c:pt>
                <c:pt idx="13">
                  <c:v>1.129</c:v>
                </c:pt>
                <c:pt idx="14">
                  <c:v>1.1839999999999999</c:v>
                </c:pt>
                <c:pt idx="15">
                  <c:v>1.236</c:v>
                </c:pt>
                <c:pt idx="16">
                  <c:v>1.2829999999999999</c:v>
                </c:pt>
                <c:pt idx="17">
                  <c:v>1.339</c:v>
                </c:pt>
                <c:pt idx="18">
                  <c:v>1.391</c:v>
                </c:pt>
                <c:pt idx="19">
                  <c:v>1.4390000000000001</c:v>
                </c:pt>
                <c:pt idx="20">
                  <c:v>1.4850000000000001</c:v>
                </c:pt>
                <c:pt idx="21">
                  <c:v>1.5289999999999999</c:v>
                </c:pt>
                <c:pt idx="22">
                  <c:v>1.57</c:v>
                </c:pt>
                <c:pt idx="23">
                  <c:v>1.609</c:v>
                </c:pt>
                <c:pt idx="24">
                  <c:v>1.647</c:v>
                </c:pt>
                <c:pt idx="25">
                  <c:v>1.6839999999999999</c:v>
                </c:pt>
                <c:pt idx="26">
                  <c:v>1.7190000000000001</c:v>
                </c:pt>
                <c:pt idx="27">
                  <c:v>1.752</c:v>
                </c:pt>
                <c:pt idx="28">
                  <c:v>1.7849999999999999</c:v>
                </c:pt>
                <c:pt idx="29">
                  <c:v>1.8169999999999999</c:v>
                </c:pt>
                <c:pt idx="30">
                  <c:v>1.847</c:v>
                </c:pt>
                <c:pt idx="31">
                  <c:v>1.877</c:v>
                </c:pt>
                <c:pt idx="32">
                  <c:v>1.9059999999999999</c:v>
                </c:pt>
                <c:pt idx="33">
                  <c:v>1.962</c:v>
                </c:pt>
                <c:pt idx="34">
                  <c:v>2.0150000000000001</c:v>
                </c:pt>
                <c:pt idx="35">
                  <c:v>2.0649999999999999</c:v>
                </c:pt>
                <c:pt idx="36">
                  <c:v>2.1139999999999999</c:v>
                </c:pt>
                <c:pt idx="37">
                  <c:v>2.161</c:v>
                </c:pt>
                <c:pt idx="38">
                  <c:v>2.206</c:v>
                </c:pt>
                <c:pt idx="39">
                  <c:v>2.2490000000000001</c:v>
                </c:pt>
                <c:pt idx="40">
                  <c:v>2.2909999999999999</c:v>
                </c:pt>
                <c:pt idx="41">
                  <c:v>2.331</c:v>
                </c:pt>
                <c:pt idx="42">
                  <c:v>2.371</c:v>
                </c:pt>
                <c:pt idx="43">
                  <c:v>2.4089999999999998</c:v>
                </c:pt>
                <c:pt idx="44">
                  <c:v>2.4460000000000002</c:v>
                </c:pt>
                <c:pt idx="45">
                  <c:v>2.4820000000000002</c:v>
                </c:pt>
                <c:pt idx="46">
                  <c:v>2.5179999999999998</c:v>
                </c:pt>
                <c:pt idx="47">
                  <c:v>2.552</c:v>
                </c:pt>
                <c:pt idx="48">
                  <c:v>2.5859999999999999</c:v>
                </c:pt>
                <c:pt idx="49">
                  <c:v>2.6190000000000002</c:v>
                </c:pt>
                <c:pt idx="50">
                  <c:v>2.6509999999999998</c:v>
                </c:pt>
                <c:pt idx="51">
                  <c:v>2.6819999999999999</c:v>
                </c:pt>
                <c:pt idx="52">
                  <c:v>2.7130000000000001</c:v>
                </c:pt>
                <c:pt idx="53">
                  <c:v>2.7429999999999999</c:v>
                </c:pt>
                <c:pt idx="54">
                  <c:v>2.7730000000000001</c:v>
                </c:pt>
                <c:pt idx="55">
                  <c:v>2.802</c:v>
                </c:pt>
                <c:pt idx="56">
                  <c:v>2.831</c:v>
                </c:pt>
                <c:pt idx="57">
                  <c:v>2.8860000000000001</c:v>
                </c:pt>
                <c:pt idx="58">
                  <c:v>2.9129999999999998</c:v>
                </c:pt>
                <c:pt idx="59">
                  <c:v>2.94</c:v>
                </c:pt>
              </c:numCache>
            </c:numRef>
          </c:yVal>
          <c:smooth val="0"/>
          <c:extLst>
            <c:ext xmlns:c16="http://schemas.microsoft.com/office/drawing/2014/chart" uri="{C3380CC4-5D6E-409C-BE32-E72D297353CC}">
              <c16:uniqueId val="{00000000-D8F9-412A-A9FA-D621DCBFFC2C}"/>
            </c:ext>
          </c:extLst>
        </c:ser>
        <c:dLbls>
          <c:showLegendKey val="0"/>
          <c:showVal val="0"/>
          <c:showCatName val="0"/>
          <c:showSerName val="0"/>
          <c:showPercent val="0"/>
          <c:showBubbleSize val="0"/>
        </c:dLbls>
        <c:axId val="464169760"/>
        <c:axId val="464170744"/>
      </c:scatterChart>
      <c:valAx>
        <c:axId val="464169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170744"/>
        <c:crosses val="autoZero"/>
        <c:crossBetween val="midCat"/>
      </c:valAx>
      <c:valAx>
        <c:axId val="464170744"/>
        <c:scaling>
          <c:orientation val="minMax"/>
        </c:scaling>
        <c:delete val="0"/>
        <c:axPos val="l"/>
        <c:numFmt formatCode="0.000_);[Red]\(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1697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①補正率～機器数</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'③参考 水量補正→機器数推定式'!$K$2</c:f>
              <c:strCache>
                <c:ptCount val="1"/>
                <c:pt idx="0">
                  <c:v>機器数</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wer"/>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xVal>
            <c:numRef>
              <c:f>'③参考 水量補正→機器数推定式'!$J$3:$J$94</c:f>
              <c:numCache>
                <c:formatCode>General</c:formatCode>
                <c:ptCount val="92"/>
                <c:pt idx="1">
                  <c:v>0.35</c:v>
                </c:pt>
                <c:pt idx="2">
                  <c:v>0.437</c:v>
                </c:pt>
                <c:pt idx="3">
                  <c:v>0.56000000000000005</c:v>
                </c:pt>
                <c:pt idx="4">
                  <c:v>0.64800000000000002</c:v>
                </c:pt>
                <c:pt idx="5">
                  <c:v>0.71899999999999997</c:v>
                </c:pt>
                <c:pt idx="6">
                  <c:v>0.77900000000000003</c:v>
                </c:pt>
                <c:pt idx="7">
                  <c:v>0.83199999999999996</c:v>
                </c:pt>
                <c:pt idx="8">
                  <c:v>0.879</c:v>
                </c:pt>
                <c:pt idx="9">
                  <c:v>0.92300000000000004</c:v>
                </c:pt>
                <c:pt idx="10">
                  <c:v>0.96299999999999997</c:v>
                </c:pt>
                <c:pt idx="11">
                  <c:v>1</c:v>
                </c:pt>
                <c:pt idx="12">
                  <c:v>1.0680000000000001</c:v>
                </c:pt>
                <c:pt idx="13">
                  <c:v>1.129</c:v>
                </c:pt>
                <c:pt idx="14">
                  <c:v>1.1839999999999999</c:v>
                </c:pt>
                <c:pt idx="15">
                  <c:v>1.236</c:v>
                </c:pt>
                <c:pt idx="16">
                  <c:v>1.2829999999999999</c:v>
                </c:pt>
                <c:pt idx="17">
                  <c:v>1.339</c:v>
                </c:pt>
                <c:pt idx="18">
                  <c:v>1.391</c:v>
                </c:pt>
                <c:pt idx="19">
                  <c:v>1.4390000000000001</c:v>
                </c:pt>
                <c:pt idx="20">
                  <c:v>1.4850000000000001</c:v>
                </c:pt>
                <c:pt idx="21">
                  <c:v>1.5289999999999999</c:v>
                </c:pt>
                <c:pt idx="22">
                  <c:v>1.57</c:v>
                </c:pt>
                <c:pt idx="23">
                  <c:v>1.609</c:v>
                </c:pt>
                <c:pt idx="24">
                  <c:v>1.647</c:v>
                </c:pt>
                <c:pt idx="25">
                  <c:v>1.6839999999999999</c:v>
                </c:pt>
                <c:pt idx="26">
                  <c:v>1.7190000000000001</c:v>
                </c:pt>
                <c:pt idx="27">
                  <c:v>1.752</c:v>
                </c:pt>
                <c:pt idx="28">
                  <c:v>1.7849999999999999</c:v>
                </c:pt>
                <c:pt idx="29">
                  <c:v>1.8169999999999999</c:v>
                </c:pt>
                <c:pt idx="30">
                  <c:v>1.847</c:v>
                </c:pt>
                <c:pt idx="31">
                  <c:v>1.877</c:v>
                </c:pt>
                <c:pt idx="32">
                  <c:v>1.9059999999999999</c:v>
                </c:pt>
                <c:pt idx="33">
                  <c:v>1.962</c:v>
                </c:pt>
                <c:pt idx="34">
                  <c:v>2.0150000000000001</c:v>
                </c:pt>
                <c:pt idx="35">
                  <c:v>2.0649999999999999</c:v>
                </c:pt>
                <c:pt idx="36">
                  <c:v>2.1139999999999999</c:v>
                </c:pt>
                <c:pt idx="37">
                  <c:v>2.161</c:v>
                </c:pt>
                <c:pt idx="38">
                  <c:v>2.206</c:v>
                </c:pt>
                <c:pt idx="39">
                  <c:v>2.2490000000000001</c:v>
                </c:pt>
                <c:pt idx="40">
                  <c:v>2.2909999999999999</c:v>
                </c:pt>
                <c:pt idx="41">
                  <c:v>2.331</c:v>
                </c:pt>
                <c:pt idx="42">
                  <c:v>2.371</c:v>
                </c:pt>
                <c:pt idx="43">
                  <c:v>2.4089999999999998</c:v>
                </c:pt>
                <c:pt idx="44">
                  <c:v>2.4460000000000002</c:v>
                </c:pt>
                <c:pt idx="45">
                  <c:v>2.4820000000000002</c:v>
                </c:pt>
                <c:pt idx="46">
                  <c:v>2.5179999999999998</c:v>
                </c:pt>
                <c:pt idx="47">
                  <c:v>2.552</c:v>
                </c:pt>
                <c:pt idx="48">
                  <c:v>2.5859999999999999</c:v>
                </c:pt>
                <c:pt idx="49">
                  <c:v>2.6190000000000002</c:v>
                </c:pt>
                <c:pt idx="50">
                  <c:v>2.6509999999999998</c:v>
                </c:pt>
                <c:pt idx="51">
                  <c:v>2.6819999999999999</c:v>
                </c:pt>
                <c:pt idx="52">
                  <c:v>2.7130000000000001</c:v>
                </c:pt>
                <c:pt idx="53">
                  <c:v>2.7429999999999999</c:v>
                </c:pt>
                <c:pt idx="54">
                  <c:v>2.7730000000000001</c:v>
                </c:pt>
                <c:pt idx="55">
                  <c:v>2.802</c:v>
                </c:pt>
                <c:pt idx="56">
                  <c:v>2.831</c:v>
                </c:pt>
                <c:pt idx="57">
                  <c:v>2.8860000000000001</c:v>
                </c:pt>
                <c:pt idx="58">
                  <c:v>2.9129999999999998</c:v>
                </c:pt>
                <c:pt idx="59">
                  <c:v>2.94</c:v>
                </c:pt>
                <c:pt idx="60">
                  <c:v>2.992</c:v>
                </c:pt>
                <c:pt idx="61">
                  <c:v>3.0430000000000001</c:v>
                </c:pt>
                <c:pt idx="62">
                  <c:v>3.0920000000000001</c:v>
                </c:pt>
                <c:pt idx="63">
                  <c:v>3.14</c:v>
                </c:pt>
                <c:pt idx="64">
                  <c:v>3.1859999999999999</c:v>
                </c:pt>
                <c:pt idx="65">
                  <c:v>3.2309999999999999</c:v>
                </c:pt>
                <c:pt idx="66">
                  <c:v>3.2759999999999998</c:v>
                </c:pt>
                <c:pt idx="67">
                  <c:v>3.319</c:v>
                </c:pt>
                <c:pt idx="68">
                  <c:v>3.4020000000000001</c:v>
                </c:pt>
                <c:pt idx="69">
                  <c:v>3.4830000000000001</c:v>
                </c:pt>
                <c:pt idx="70">
                  <c:v>3.56</c:v>
                </c:pt>
                <c:pt idx="71">
                  <c:v>3.6339999999999999</c:v>
                </c:pt>
                <c:pt idx="72">
                  <c:v>3.7050000000000001</c:v>
                </c:pt>
                <c:pt idx="73">
                  <c:v>3.774</c:v>
                </c:pt>
                <c:pt idx="74">
                  <c:v>3.84</c:v>
                </c:pt>
                <c:pt idx="75">
                  <c:v>3.9060000000000001</c:v>
                </c:pt>
                <c:pt idx="76">
                  <c:v>3.9689999999999999</c:v>
                </c:pt>
                <c:pt idx="77">
                  <c:v>4.03</c:v>
                </c:pt>
                <c:pt idx="78">
                  <c:v>4.0890000000000004</c:v>
                </c:pt>
                <c:pt idx="79">
                  <c:v>4.1479999999999997</c:v>
                </c:pt>
                <c:pt idx="80">
                  <c:v>4.2039999999999997</c:v>
                </c:pt>
                <c:pt idx="81">
                  <c:v>4.26</c:v>
                </c:pt>
                <c:pt idx="82">
                  <c:v>4.3150000000000004</c:v>
                </c:pt>
                <c:pt idx="83">
                  <c:v>4.367</c:v>
                </c:pt>
                <c:pt idx="84">
                  <c:v>4.47</c:v>
                </c:pt>
                <c:pt idx="85">
                  <c:v>4.5679999999999996</c:v>
                </c:pt>
                <c:pt idx="86">
                  <c:v>4.6639999999999997</c:v>
                </c:pt>
                <c:pt idx="87">
                  <c:v>4.7549999999999999</c:v>
                </c:pt>
                <c:pt idx="88">
                  <c:v>4.843</c:v>
                </c:pt>
                <c:pt idx="89">
                  <c:v>5.0540000000000003</c:v>
                </c:pt>
                <c:pt idx="90">
                  <c:v>5.2489999999999997</c:v>
                </c:pt>
                <c:pt idx="91">
                  <c:v>5.6050000000000004</c:v>
                </c:pt>
              </c:numCache>
            </c:numRef>
          </c:xVal>
          <c:yVal>
            <c:numRef>
              <c:f>'③参考 水量補正→機器数推定式'!$K$3:$K$94</c:f>
              <c:numCache>
                <c:formatCode>General</c:formatCode>
                <c:ptCount val="92"/>
                <c:pt idx="2">
                  <c:v>136</c:v>
                </c:pt>
                <c:pt idx="3">
                  <c:v>197</c:v>
                </c:pt>
                <c:pt idx="4">
                  <c:v>291</c:v>
                </c:pt>
                <c:pt idx="12">
                  <c:v>514</c:v>
                </c:pt>
                <c:pt idx="29">
                  <c:v>2000</c:v>
                </c:pt>
                <c:pt idx="69">
                  <c:v>4000</c:v>
                </c:pt>
              </c:numCache>
            </c:numRef>
          </c:yVal>
          <c:smooth val="0"/>
          <c:extLst>
            <c:ext xmlns:c16="http://schemas.microsoft.com/office/drawing/2014/chart" uri="{C3380CC4-5D6E-409C-BE32-E72D297353CC}">
              <c16:uniqueId val="{00000000-9127-4439-AFDD-BD964C0501CC}"/>
            </c:ext>
          </c:extLst>
        </c:ser>
        <c:dLbls>
          <c:showLegendKey val="0"/>
          <c:showVal val="0"/>
          <c:showCatName val="0"/>
          <c:showSerName val="0"/>
          <c:showPercent val="0"/>
          <c:showBubbleSize val="0"/>
        </c:dLbls>
        <c:axId val="464190424"/>
        <c:axId val="464191080"/>
      </c:scatterChart>
      <c:valAx>
        <c:axId val="464190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191080"/>
        <c:crosses val="autoZero"/>
        <c:crossBetween val="midCat"/>
      </c:valAx>
      <c:valAx>
        <c:axId val="464191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41904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1801091</xdr:colOff>
      <xdr:row>0</xdr:row>
      <xdr:rowOff>184727</xdr:rowOff>
    </xdr:from>
    <xdr:to>
      <xdr:col>6</xdr:col>
      <xdr:colOff>3278911</xdr:colOff>
      <xdr:row>1</xdr:row>
      <xdr:rowOff>173183</xdr:rowOff>
    </xdr:to>
    <xdr:grpSp>
      <xdr:nvGrpSpPr>
        <xdr:cNvPr id="6" name="グループ化 5"/>
        <xdr:cNvGrpSpPr/>
      </xdr:nvGrpSpPr>
      <xdr:grpSpPr>
        <a:xfrm>
          <a:off x="12665941" y="184727"/>
          <a:ext cx="1477820" cy="274206"/>
          <a:chOff x="2763371" y="120094"/>
          <a:chExt cx="1477388" cy="270833"/>
        </a:xfrm>
      </xdr:grpSpPr>
      <xdr:sp macro="" textlink="">
        <xdr:nvSpPr>
          <xdr:cNvPr id="7" name="正方形/長方形 6"/>
          <xdr:cNvSpPr/>
        </xdr:nvSpPr>
        <xdr:spPr>
          <a:xfrm>
            <a:off x="2763371" y="184336"/>
            <a:ext cx="493059" cy="156882"/>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Text Box 4"/>
          <xdr:cNvSpPr txBox="1">
            <a:spLocks noChangeArrowheads="1"/>
          </xdr:cNvSpPr>
        </xdr:nvSpPr>
        <xdr:spPr bwMode="auto">
          <a:xfrm>
            <a:off x="3305176" y="120094"/>
            <a:ext cx="935583" cy="270833"/>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：算出値</a:t>
            </a:r>
          </a:p>
        </xdr:txBody>
      </xdr:sp>
    </xdr:grpSp>
    <xdr:clientData/>
  </xdr:twoCellAnchor>
  <xdr:twoCellAnchor>
    <xdr:from>
      <xdr:col>4</xdr:col>
      <xdr:colOff>2784764</xdr:colOff>
      <xdr:row>0</xdr:row>
      <xdr:rowOff>198582</xdr:rowOff>
    </xdr:from>
    <xdr:to>
      <xdr:col>6</xdr:col>
      <xdr:colOff>1520026</xdr:colOff>
      <xdr:row>1</xdr:row>
      <xdr:rowOff>181010</xdr:rowOff>
    </xdr:to>
    <xdr:grpSp>
      <xdr:nvGrpSpPr>
        <xdr:cNvPr id="9" name="グループ化 8"/>
        <xdr:cNvGrpSpPr/>
      </xdr:nvGrpSpPr>
      <xdr:grpSpPr>
        <a:xfrm>
          <a:off x="9318914" y="198582"/>
          <a:ext cx="3065962" cy="268178"/>
          <a:chOff x="2763371" y="120093"/>
          <a:chExt cx="3075454" cy="276225"/>
        </a:xfrm>
      </xdr:grpSpPr>
      <xdr:sp macro="" textlink="">
        <xdr:nvSpPr>
          <xdr:cNvPr id="10" name="正方形/長方形 9"/>
          <xdr:cNvSpPr/>
        </xdr:nvSpPr>
        <xdr:spPr>
          <a:xfrm>
            <a:off x="2763371" y="184336"/>
            <a:ext cx="493059" cy="156882"/>
          </a:xfrm>
          <a:prstGeom prst="rect">
            <a:avLst/>
          </a:prstGeom>
          <a:solidFill>
            <a:srgbClr val="CC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Text Box 4"/>
          <xdr:cNvSpPr txBox="1">
            <a:spLocks noChangeArrowheads="1"/>
          </xdr:cNvSpPr>
        </xdr:nvSpPr>
        <xdr:spPr bwMode="auto">
          <a:xfrm>
            <a:off x="3305175" y="120093"/>
            <a:ext cx="2533650" cy="276225"/>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：手入力またはプルダウンで入力</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102973</xdr:colOff>
      <xdr:row>27</xdr:row>
      <xdr:rowOff>73379</xdr:rowOff>
    </xdr:from>
    <xdr:to>
      <xdr:col>9</xdr:col>
      <xdr:colOff>634913</xdr:colOff>
      <xdr:row>35</xdr:row>
      <xdr:rowOff>119528</xdr:rowOff>
    </xdr:to>
    <xdr:pic>
      <xdr:nvPicPr>
        <xdr:cNvPr id="2" name="図 1"/>
        <xdr:cNvPicPr>
          <a:picLocks noChangeAspect="1"/>
        </xdr:cNvPicPr>
      </xdr:nvPicPr>
      <xdr:blipFill>
        <a:blip xmlns:r="http://schemas.openxmlformats.org/officeDocument/2006/relationships" r:embed="rId1"/>
        <a:stretch>
          <a:fillRect/>
        </a:stretch>
      </xdr:blipFill>
      <xdr:spPr>
        <a:xfrm>
          <a:off x="760385" y="3778791"/>
          <a:ext cx="8368587" cy="1898856"/>
        </a:xfrm>
        <a:prstGeom prst="rect">
          <a:avLst/>
        </a:prstGeom>
      </xdr:spPr>
    </xdr:pic>
    <xdr:clientData/>
  </xdr:twoCellAnchor>
  <xdr:twoCellAnchor>
    <xdr:from>
      <xdr:col>8</xdr:col>
      <xdr:colOff>826489</xdr:colOff>
      <xdr:row>0</xdr:row>
      <xdr:rowOff>90715</xdr:rowOff>
    </xdr:from>
    <xdr:to>
      <xdr:col>9</xdr:col>
      <xdr:colOff>1152237</xdr:colOff>
      <xdr:row>1</xdr:row>
      <xdr:rowOff>77521</xdr:rowOff>
    </xdr:to>
    <xdr:grpSp>
      <xdr:nvGrpSpPr>
        <xdr:cNvPr id="4" name="グループ化 3"/>
        <xdr:cNvGrpSpPr/>
      </xdr:nvGrpSpPr>
      <xdr:grpSpPr>
        <a:xfrm>
          <a:off x="8192489" y="90715"/>
          <a:ext cx="1477819" cy="277092"/>
          <a:chOff x="2763371" y="120094"/>
          <a:chExt cx="1477388" cy="270833"/>
        </a:xfrm>
      </xdr:grpSpPr>
      <xdr:sp macro="" textlink="">
        <xdr:nvSpPr>
          <xdr:cNvPr id="5" name="正方形/長方形 4"/>
          <xdr:cNvSpPr/>
        </xdr:nvSpPr>
        <xdr:spPr>
          <a:xfrm>
            <a:off x="2763371" y="184336"/>
            <a:ext cx="493059" cy="156882"/>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Text Box 4"/>
          <xdr:cNvSpPr txBox="1">
            <a:spLocks noChangeArrowheads="1"/>
          </xdr:cNvSpPr>
        </xdr:nvSpPr>
        <xdr:spPr bwMode="auto">
          <a:xfrm>
            <a:off x="3305176" y="120094"/>
            <a:ext cx="935583" cy="270833"/>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：算出値</a:t>
            </a:r>
          </a:p>
        </xdr:txBody>
      </xdr:sp>
    </xdr:grpSp>
    <xdr:clientData/>
  </xdr:twoCellAnchor>
  <xdr:twoCellAnchor>
    <xdr:from>
      <xdr:col>4</xdr:col>
      <xdr:colOff>117928</xdr:colOff>
      <xdr:row>0</xdr:row>
      <xdr:rowOff>104570</xdr:rowOff>
    </xdr:from>
    <xdr:to>
      <xdr:col>8</xdr:col>
      <xdr:colOff>545424</xdr:colOff>
      <xdr:row>1</xdr:row>
      <xdr:rowOff>85348</xdr:rowOff>
    </xdr:to>
    <xdr:grpSp>
      <xdr:nvGrpSpPr>
        <xdr:cNvPr id="7" name="グループ化 6"/>
        <xdr:cNvGrpSpPr/>
      </xdr:nvGrpSpPr>
      <xdr:grpSpPr>
        <a:xfrm>
          <a:off x="4835071" y="104570"/>
          <a:ext cx="3076353" cy="271064"/>
          <a:chOff x="2763371" y="120093"/>
          <a:chExt cx="3075454" cy="276225"/>
        </a:xfrm>
      </xdr:grpSpPr>
      <xdr:sp macro="" textlink="">
        <xdr:nvSpPr>
          <xdr:cNvPr id="8" name="正方形/長方形 7"/>
          <xdr:cNvSpPr/>
        </xdr:nvSpPr>
        <xdr:spPr>
          <a:xfrm>
            <a:off x="2763371" y="184336"/>
            <a:ext cx="493059" cy="156882"/>
          </a:xfrm>
          <a:prstGeom prst="rect">
            <a:avLst/>
          </a:prstGeom>
          <a:solidFill>
            <a:srgbClr val="CC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Text Box 4"/>
          <xdr:cNvSpPr txBox="1">
            <a:spLocks noChangeArrowheads="1"/>
          </xdr:cNvSpPr>
        </xdr:nvSpPr>
        <xdr:spPr bwMode="auto">
          <a:xfrm>
            <a:off x="3305175" y="120093"/>
            <a:ext cx="2533650" cy="276225"/>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100" b="0" i="0" u="none" strike="noStrike" baseline="0">
                <a:solidFill>
                  <a:srgbClr val="000000"/>
                </a:solidFill>
                <a:latin typeface="游ゴシック"/>
                <a:ea typeface="游ゴシック"/>
              </a:rPr>
              <a:t>：手入力またはプルダウンで入力</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185057</xdr:colOff>
      <xdr:row>96</xdr:row>
      <xdr:rowOff>62048</xdr:rowOff>
    </xdr:from>
    <xdr:to>
      <xdr:col>7</xdr:col>
      <xdr:colOff>0</xdr:colOff>
      <xdr:row>108</xdr:row>
      <xdr:rowOff>62048</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161365</xdr:colOff>
      <xdr:row>109</xdr:row>
      <xdr:rowOff>26894</xdr:rowOff>
    </xdr:from>
    <xdr:to>
      <xdr:col>7</xdr:col>
      <xdr:colOff>0</xdr:colOff>
      <xdr:row>121</xdr:row>
      <xdr:rowOff>26895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178676</xdr:colOff>
      <xdr:row>99</xdr:row>
      <xdr:rowOff>26276</xdr:rowOff>
    </xdr:from>
    <xdr:to>
      <xdr:col>7</xdr:col>
      <xdr:colOff>0</xdr:colOff>
      <xdr:row>101</xdr:row>
      <xdr:rowOff>168165</xdr:rowOff>
    </xdr:to>
    <xdr:cxnSp macro="">
      <xdr:nvCxnSpPr>
        <xdr:cNvPr id="5" name="直線コネクタ 4"/>
        <xdr:cNvCxnSpPr/>
      </xdr:nvCxnSpPr>
      <xdr:spPr>
        <a:xfrm flipH="1">
          <a:off x="2611821" y="22686579"/>
          <a:ext cx="2459420" cy="6043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44132</xdr:colOff>
      <xdr:row>3</xdr:row>
      <xdr:rowOff>43721</xdr:rowOff>
    </xdr:from>
    <xdr:to>
      <xdr:col>24</xdr:col>
      <xdr:colOff>598355</xdr:colOff>
      <xdr:row>15</xdr:row>
      <xdr:rowOff>43722</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154212</xdr:rowOff>
    </xdr:from>
    <xdr:to>
      <xdr:col>12</xdr:col>
      <xdr:colOff>341828</xdr:colOff>
      <xdr:row>26</xdr:row>
      <xdr:rowOff>2902</xdr:rowOff>
    </xdr:to>
    <xdr:pic>
      <xdr:nvPicPr>
        <xdr:cNvPr id="2" name="図 1"/>
        <xdr:cNvPicPr>
          <a:picLocks noChangeAspect="1"/>
        </xdr:cNvPicPr>
      </xdr:nvPicPr>
      <xdr:blipFill>
        <a:blip xmlns:r="http://schemas.openxmlformats.org/officeDocument/2006/relationships" r:embed="rId1"/>
        <a:stretch>
          <a:fillRect/>
        </a:stretch>
      </xdr:blipFill>
      <xdr:spPr>
        <a:xfrm>
          <a:off x="0" y="380998"/>
          <a:ext cx="8288399" cy="5518333"/>
        </a:xfrm>
        <a:prstGeom prst="rect">
          <a:avLst/>
        </a:prstGeom>
      </xdr:spPr>
    </xdr:pic>
    <xdr:clientData/>
  </xdr:twoCellAnchor>
  <xdr:twoCellAnchor editAs="oneCell">
    <xdr:from>
      <xdr:col>0</xdr:col>
      <xdr:colOff>57150</xdr:colOff>
      <xdr:row>24</xdr:row>
      <xdr:rowOff>47625</xdr:rowOff>
    </xdr:from>
    <xdr:to>
      <xdr:col>12</xdr:col>
      <xdr:colOff>332312</xdr:colOff>
      <xdr:row>41</xdr:row>
      <xdr:rowOff>85214</xdr:rowOff>
    </xdr:to>
    <xdr:pic>
      <xdr:nvPicPr>
        <xdr:cNvPr id="3" name="図 2"/>
        <xdr:cNvPicPr>
          <a:picLocks noChangeAspect="1"/>
        </xdr:cNvPicPr>
      </xdr:nvPicPr>
      <xdr:blipFill>
        <a:blip xmlns:r="http://schemas.openxmlformats.org/officeDocument/2006/relationships" r:embed="rId2"/>
        <a:stretch>
          <a:fillRect/>
        </a:stretch>
      </xdr:blipFill>
      <xdr:spPr>
        <a:xfrm>
          <a:off x="57150" y="5762625"/>
          <a:ext cx="8504762" cy="4085714"/>
        </a:xfrm>
        <a:prstGeom prst="rect">
          <a:avLst/>
        </a:prstGeom>
      </xdr:spPr>
    </xdr:pic>
    <xdr:clientData/>
  </xdr:twoCellAnchor>
  <xdr:oneCellAnchor>
    <xdr:from>
      <xdr:col>9</xdr:col>
      <xdr:colOff>117927</xdr:colOff>
      <xdr:row>0</xdr:row>
      <xdr:rowOff>9071</xdr:rowOff>
    </xdr:from>
    <xdr:ext cx="2893786" cy="565026"/>
    <xdr:sp macro="" textlink="">
      <xdr:nvSpPr>
        <xdr:cNvPr id="4" name="テキスト ボックス 3"/>
        <xdr:cNvSpPr txBox="1"/>
      </xdr:nvSpPr>
      <xdr:spPr>
        <a:xfrm>
          <a:off x="6077856" y="9071"/>
          <a:ext cx="2893786" cy="565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a:solidFill>
                <a:schemeClr val="tx1"/>
              </a:solidFill>
              <a:effectLst/>
              <a:latin typeface="+mn-lt"/>
              <a:ea typeface="+mn-ea"/>
              <a:cs typeface="+mn-cs"/>
            </a:rPr>
            <a:t>下水道用設計標準歩掛表</a:t>
          </a: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abSelected="1" topLeftCell="B13" zoomScaleNormal="100" workbookViewId="0">
      <selection activeCell="F21" sqref="F21"/>
    </sheetView>
  </sheetViews>
  <sheetFormatPr defaultRowHeight="18" x14ac:dyDescent="0.55000000000000004"/>
  <cols>
    <col min="1" max="1" width="6.08203125" customWidth="1"/>
    <col min="2" max="2" width="20.58203125" customWidth="1"/>
    <col min="3" max="3" width="50.83203125" customWidth="1"/>
    <col min="4" max="4" width="8.25" customWidth="1"/>
    <col min="5" max="5" width="46" style="25" customWidth="1"/>
    <col min="6" max="6" width="10.83203125" customWidth="1"/>
    <col min="7" max="7" width="82.08203125" customWidth="1"/>
    <col min="8" max="13" width="10.58203125" customWidth="1"/>
  </cols>
  <sheetData>
    <row r="1" spans="1:7" ht="22.5" x14ac:dyDescent="0.65">
      <c r="A1" s="84" t="s">
        <v>151</v>
      </c>
    </row>
    <row r="3" spans="1:7" ht="18.5" thickBot="1" x14ac:dyDescent="0.6">
      <c r="A3" t="s">
        <v>65</v>
      </c>
      <c r="B3" s="15"/>
      <c r="C3" s="15"/>
      <c r="D3" s="15"/>
      <c r="E3" s="21"/>
      <c r="F3" s="15"/>
    </row>
    <row r="4" spans="1:7" ht="18.5" thickBot="1" x14ac:dyDescent="0.6">
      <c r="B4" s="31" t="s">
        <v>42</v>
      </c>
      <c r="C4" s="32" t="s">
        <v>43</v>
      </c>
      <c r="D4" s="32" t="s">
        <v>44</v>
      </c>
      <c r="E4" s="33" t="s">
        <v>38</v>
      </c>
      <c r="F4" s="34" t="s">
        <v>64</v>
      </c>
      <c r="G4" s="35" t="s">
        <v>39</v>
      </c>
    </row>
    <row r="5" spans="1:7" x14ac:dyDescent="0.55000000000000004">
      <c r="B5" s="90" t="s">
        <v>67</v>
      </c>
      <c r="C5" s="46" t="s">
        <v>36</v>
      </c>
      <c r="D5" s="46" t="s">
        <v>45</v>
      </c>
      <c r="E5" s="47"/>
      <c r="F5" s="48">
        <v>1</v>
      </c>
      <c r="G5" s="49" t="s">
        <v>96</v>
      </c>
    </row>
    <row r="6" spans="1:7" x14ac:dyDescent="0.55000000000000004">
      <c r="B6" s="91"/>
      <c r="C6" s="16" t="s">
        <v>52</v>
      </c>
      <c r="D6" s="16" t="s">
        <v>47</v>
      </c>
      <c r="E6" s="22"/>
      <c r="F6" s="17">
        <v>2.016</v>
      </c>
      <c r="G6" s="40"/>
    </row>
    <row r="7" spans="1:7" ht="21" x14ac:dyDescent="0.65">
      <c r="B7" s="91"/>
      <c r="C7" s="16" t="s">
        <v>53</v>
      </c>
      <c r="D7" s="16" t="s">
        <v>46</v>
      </c>
      <c r="E7" s="22" t="s">
        <v>78</v>
      </c>
      <c r="F7" s="19">
        <f>ROUNDDOWN(552.75*F6^1.6849, 0)</f>
        <v>1801</v>
      </c>
      <c r="G7" s="40" t="s">
        <v>84</v>
      </c>
    </row>
    <row r="8" spans="1:7" x14ac:dyDescent="0.55000000000000004">
      <c r="B8" s="91"/>
      <c r="C8" s="16" t="s">
        <v>54</v>
      </c>
      <c r="D8" s="16" t="s">
        <v>47</v>
      </c>
      <c r="E8" s="22"/>
      <c r="F8" s="17"/>
      <c r="G8" s="40"/>
    </row>
    <row r="9" spans="1:7" ht="21" x14ac:dyDescent="0.65">
      <c r="B9" s="91"/>
      <c r="C9" s="16" t="s">
        <v>55</v>
      </c>
      <c r="D9" s="16" t="s">
        <v>46</v>
      </c>
      <c r="E9" s="22" t="s">
        <v>79</v>
      </c>
      <c r="F9" s="19">
        <f>ROUNDDOWN(552.75*F8^1.6849, 0)</f>
        <v>0</v>
      </c>
      <c r="G9" s="40" t="s">
        <v>85</v>
      </c>
    </row>
    <row r="10" spans="1:7" x14ac:dyDescent="0.55000000000000004">
      <c r="B10" s="91"/>
      <c r="C10" s="16" t="s">
        <v>56</v>
      </c>
      <c r="D10" s="16" t="s">
        <v>47</v>
      </c>
      <c r="E10" s="22"/>
      <c r="F10" s="17"/>
      <c r="G10" s="40"/>
    </row>
    <row r="11" spans="1:7" ht="21" x14ac:dyDescent="0.65">
      <c r="B11" s="91"/>
      <c r="C11" s="16" t="s">
        <v>57</v>
      </c>
      <c r="D11" s="16" t="s">
        <v>46</v>
      </c>
      <c r="E11" s="22" t="s">
        <v>80</v>
      </c>
      <c r="F11" s="19">
        <f>ROUNDDOWN(552.75*F10^1.6849, 0)</f>
        <v>0</v>
      </c>
      <c r="G11" s="40" t="s">
        <v>86</v>
      </c>
    </row>
    <row r="12" spans="1:7" x14ac:dyDescent="0.55000000000000004">
      <c r="B12" s="91"/>
      <c r="C12" s="16" t="s">
        <v>58</v>
      </c>
      <c r="D12" s="16" t="s">
        <v>47</v>
      </c>
      <c r="E12" s="22"/>
      <c r="F12" s="17"/>
      <c r="G12" s="40"/>
    </row>
    <row r="13" spans="1:7" ht="21" x14ac:dyDescent="0.65">
      <c r="B13" s="91"/>
      <c r="C13" s="16" t="s">
        <v>59</v>
      </c>
      <c r="D13" s="16" t="s">
        <v>46</v>
      </c>
      <c r="E13" s="22" t="s">
        <v>81</v>
      </c>
      <c r="F13" s="19">
        <f>ROUNDDOWN(552.75*F12^1.6849, 0)</f>
        <v>0</v>
      </c>
      <c r="G13" s="40" t="s">
        <v>87</v>
      </c>
    </row>
    <row r="14" spans="1:7" x14ac:dyDescent="0.55000000000000004">
      <c r="B14" s="91"/>
      <c r="C14" s="16" t="s">
        <v>60</v>
      </c>
      <c r="D14" s="16" t="s">
        <v>47</v>
      </c>
      <c r="E14" s="22"/>
      <c r="F14" s="17"/>
      <c r="G14" s="40"/>
    </row>
    <row r="15" spans="1:7" ht="21" x14ac:dyDescent="0.65">
      <c r="B15" s="91"/>
      <c r="C15" s="16" t="s">
        <v>61</v>
      </c>
      <c r="D15" s="16" t="s">
        <v>46</v>
      </c>
      <c r="E15" s="22" t="s">
        <v>82</v>
      </c>
      <c r="F15" s="19">
        <f>ROUNDDOWN(552.75*F14^1.6849, 0)</f>
        <v>0</v>
      </c>
      <c r="G15" s="40" t="s">
        <v>88</v>
      </c>
    </row>
    <row r="16" spans="1:7" x14ac:dyDescent="0.55000000000000004">
      <c r="B16" s="91"/>
      <c r="C16" s="16" t="s">
        <v>62</v>
      </c>
      <c r="D16" s="16" t="s">
        <v>47</v>
      </c>
      <c r="E16" s="22"/>
      <c r="F16" s="17"/>
      <c r="G16" s="40"/>
    </row>
    <row r="17" spans="2:7" ht="21" x14ac:dyDescent="0.65">
      <c r="B17" s="91"/>
      <c r="C17" s="16" t="s">
        <v>63</v>
      </c>
      <c r="D17" s="16" t="s">
        <v>46</v>
      </c>
      <c r="E17" s="22" t="s">
        <v>83</v>
      </c>
      <c r="F17" s="19">
        <f>ROUNDDOWN(552.75*F16^1.6849, 0)</f>
        <v>0</v>
      </c>
      <c r="G17" s="40" t="s">
        <v>89</v>
      </c>
    </row>
    <row r="18" spans="2:7" ht="20" x14ac:dyDescent="0.65">
      <c r="B18" s="91"/>
      <c r="C18" s="16" t="s">
        <v>76</v>
      </c>
      <c r="D18" s="16" t="s">
        <v>46</v>
      </c>
      <c r="E18" s="22" t="s">
        <v>90</v>
      </c>
      <c r="F18" s="19">
        <f>F7+F9+F11+F13+F15+F17</f>
        <v>1801</v>
      </c>
      <c r="G18" s="50" t="s">
        <v>97</v>
      </c>
    </row>
    <row r="19" spans="2:7" ht="20.5" thickBot="1" x14ac:dyDescent="0.6">
      <c r="B19" s="92"/>
      <c r="C19" s="51" t="s">
        <v>1</v>
      </c>
      <c r="D19" s="51" t="s">
        <v>47</v>
      </c>
      <c r="E19" s="52" t="s">
        <v>77</v>
      </c>
      <c r="F19" s="53">
        <f>(F18/552.75)^(1/1.6849)</f>
        <v>2.0158591420165042</v>
      </c>
      <c r="G19" s="45" t="s">
        <v>137</v>
      </c>
    </row>
    <row r="20" spans="2:7" ht="18.5" x14ac:dyDescent="0.6">
      <c r="B20" s="90" t="s">
        <v>125</v>
      </c>
      <c r="C20" s="54" t="s">
        <v>37</v>
      </c>
      <c r="D20" s="54" t="s">
        <v>47</v>
      </c>
      <c r="E20" s="55"/>
      <c r="F20" s="56" t="s">
        <v>0</v>
      </c>
      <c r="G20" s="49"/>
    </row>
    <row r="21" spans="2:7" ht="19" thickBot="1" x14ac:dyDescent="0.65">
      <c r="B21" s="92"/>
      <c r="C21" s="57" t="s">
        <v>154</v>
      </c>
      <c r="D21" s="57" t="s">
        <v>47</v>
      </c>
      <c r="E21" s="58"/>
      <c r="F21" s="59"/>
      <c r="G21" s="60" t="s">
        <v>68</v>
      </c>
    </row>
    <row r="22" spans="2:7" x14ac:dyDescent="0.55000000000000004">
      <c r="B22" s="85" t="s">
        <v>66</v>
      </c>
      <c r="C22" s="36" t="s">
        <v>71</v>
      </c>
      <c r="D22" s="36" t="s">
        <v>69</v>
      </c>
      <c r="E22" s="37"/>
      <c r="F22" s="48">
        <v>3</v>
      </c>
      <c r="G22" s="49" t="s">
        <v>98</v>
      </c>
    </row>
    <row r="23" spans="2:7" x14ac:dyDescent="0.55000000000000004">
      <c r="B23" s="86"/>
      <c r="C23" s="12" t="s">
        <v>72</v>
      </c>
      <c r="D23" s="12" t="s">
        <v>70</v>
      </c>
      <c r="E23" s="24"/>
      <c r="F23" s="17">
        <v>2</v>
      </c>
      <c r="G23" s="40" t="s">
        <v>99</v>
      </c>
    </row>
    <row r="24" spans="2:7" x14ac:dyDescent="0.55000000000000004">
      <c r="B24" s="86"/>
      <c r="C24" s="12" t="s">
        <v>73</v>
      </c>
      <c r="D24" s="12" t="s">
        <v>69</v>
      </c>
      <c r="E24" s="24"/>
      <c r="F24" s="17">
        <v>1</v>
      </c>
      <c r="G24" s="40" t="s">
        <v>100</v>
      </c>
    </row>
    <row r="25" spans="2:7" x14ac:dyDescent="0.55000000000000004">
      <c r="B25" s="86"/>
      <c r="C25" s="12" t="s">
        <v>74</v>
      </c>
      <c r="D25" s="12" t="s">
        <v>69</v>
      </c>
      <c r="E25" s="24"/>
      <c r="F25" s="17">
        <v>0.5</v>
      </c>
      <c r="G25" s="40" t="s">
        <v>101</v>
      </c>
    </row>
    <row r="26" spans="2:7" ht="19" thickBot="1" x14ac:dyDescent="0.65">
      <c r="B26" s="87"/>
      <c r="C26" s="42" t="s">
        <v>35</v>
      </c>
      <c r="D26" s="42"/>
      <c r="E26" s="43"/>
      <c r="F26" s="59" t="s">
        <v>122</v>
      </c>
      <c r="G26" s="45" t="s">
        <v>75</v>
      </c>
    </row>
    <row r="27" spans="2:7" x14ac:dyDescent="0.55000000000000004">
      <c r="B27" s="90" t="s">
        <v>93</v>
      </c>
      <c r="C27" s="54" t="s">
        <v>50</v>
      </c>
      <c r="D27" s="54" t="s">
        <v>48</v>
      </c>
      <c r="E27" s="55"/>
      <c r="F27" s="48">
        <v>5</v>
      </c>
      <c r="G27" s="49" t="s">
        <v>102</v>
      </c>
    </row>
    <row r="28" spans="2:7" x14ac:dyDescent="0.55000000000000004">
      <c r="B28" s="91"/>
      <c r="C28" s="18" t="s">
        <v>51</v>
      </c>
      <c r="D28" s="18" t="s">
        <v>49</v>
      </c>
      <c r="E28" s="23"/>
      <c r="F28" s="17">
        <v>1</v>
      </c>
      <c r="G28" s="40" t="s">
        <v>103</v>
      </c>
    </row>
    <row r="29" spans="2:7" x14ac:dyDescent="0.55000000000000004">
      <c r="B29" s="91"/>
      <c r="C29" s="18" t="s">
        <v>33</v>
      </c>
      <c r="D29" s="18" t="s">
        <v>47</v>
      </c>
      <c r="E29" s="23"/>
      <c r="F29" s="17">
        <v>1.6</v>
      </c>
      <c r="G29" s="40" t="s">
        <v>148</v>
      </c>
    </row>
    <row r="30" spans="2:7" ht="18.5" thickBot="1" x14ac:dyDescent="0.6">
      <c r="B30" s="92"/>
      <c r="C30" s="57" t="s">
        <v>34</v>
      </c>
      <c r="D30" s="57" t="s">
        <v>47</v>
      </c>
      <c r="E30" s="58"/>
      <c r="F30" s="61">
        <v>0.95</v>
      </c>
      <c r="G30" s="45" t="s">
        <v>149</v>
      </c>
    </row>
    <row r="33" spans="1:7" ht="18.5" thickBot="1" x14ac:dyDescent="0.6">
      <c r="A33" t="s">
        <v>94</v>
      </c>
    </row>
    <row r="34" spans="1:7" ht="18.5" thickBot="1" x14ac:dyDescent="0.6">
      <c r="B34" s="31" t="s">
        <v>42</v>
      </c>
      <c r="C34" s="32" t="s">
        <v>43</v>
      </c>
      <c r="D34" s="32" t="s">
        <v>44</v>
      </c>
      <c r="E34" s="33" t="s">
        <v>38</v>
      </c>
      <c r="F34" s="34" t="s">
        <v>121</v>
      </c>
      <c r="G34" s="35" t="s">
        <v>39</v>
      </c>
    </row>
    <row r="35" spans="1:7" x14ac:dyDescent="0.55000000000000004">
      <c r="B35" s="85" t="s">
        <v>95</v>
      </c>
      <c r="C35" s="36" t="s">
        <v>40</v>
      </c>
      <c r="D35" s="36" t="s">
        <v>105</v>
      </c>
      <c r="E35" s="37" t="s">
        <v>113</v>
      </c>
      <c r="F35" s="38">
        <f>(F22*F23+F24+F25)/8*365*F5*F27*20</f>
        <v>34218.75</v>
      </c>
      <c r="G35" s="39" t="s">
        <v>104</v>
      </c>
    </row>
    <row r="36" spans="1:7" x14ac:dyDescent="0.55000000000000004">
      <c r="B36" s="86"/>
      <c r="C36" s="12" t="s">
        <v>116</v>
      </c>
      <c r="D36" s="12" t="s">
        <v>105</v>
      </c>
      <c r="E36" s="24" t="s">
        <v>107</v>
      </c>
      <c r="F36" s="20">
        <f>'②ストマネ計画（歩掛金額算出シート）'!J20/1000*①導入効果試算シート!$F$19*①導入効果試算シート!$F$29*①導入効果試算シート!$F$28</f>
        <v>61967.639040572431</v>
      </c>
      <c r="G36" s="40" t="s">
        <v>110</v>
      </c>
    </row>
    <row r="37" spans="1:7" x14ac:dyDescent="0.55000000000000004">
      <c r="B37" s="86"/>
      <c r="C37" s="12" t="s">
        <v>123</v>
      </c>
      <c r="D37" s="12" t="s">
        <v>105</v>
      </c>
      <c r="E37" s="24" t="s">
        <v>112</v>
      </c>
      <c r="F37" s="20">
        <f>IF($F$20="有",0,IF($F$21="有",$F$18*7.5,$F$18*30))</f>
        <v>0</v>
      </c>
      <c r="G37" s="40" t="s">
        <v>111</v>
      </c>
    </row>
    <row r="38" spans="1:7" x14ac:dyDescent="0.55000000000000004">
      <c r="B38" s="86"/>
      <c r="C38" s="12" t="s">
        <v>41</v>
      </c>
      <c r="D38" s="12" t="s">
        <v>105</v>
      </c>
      <c r="E38" s="24" t="s">
        <v>153</v>
      </c>
      <c r="F38" s="20">
        <f>(0.8*F18/F5+1300)*F5*F27</f>
        <v>13704</v>
      </c>
      <c r="G38" s="41"/>
    </row>
    <row r="39" spans="1:7" ht="18.5" thickBot="1" x14ac:dyDescent="0.6">
      <c r="B39" s="87"/>
      <c r="C39" s="42" t="s">
        <v>118</v>
      </c>
      <c r="D39" s="42" t="s">
        <v>105</v>
      </c>
      <c r="E39" s="43"/>
      <c r="F39" s="44">
        <f>SUM(F35:F38)</f>
        <v>109890.38904057242</v>
      </c>
      <c r="G39" s="45" t="s">
        <v>115</v>
      </c>
    </row>
    <row r="40" spans="1:7" x14ac:dyDescent="0.55000000000000004">
      <c r="B40" s="85" t="s">
        <v>117</v>
      </c>
      <c r="C40" s="36" t="s">
        <v>40</v>
      </c>
      <c r="D40" s="36" t="s">
        <v>105</v>
      </c>
      <c r="E40" s="37" t="s">
        <v>108</v>
      </c>
      <c r="F40" s="38">
        <f>IF($F$26="必要", $F$35*0.95, $F$35*0.7)</f>
        <v>23953.125</v>
      </c>
      <c r="G40" s="39" t="s">
        <v>109</v>
      </c>
    </row>
    <row r="41" spans="1:7" x14ac:dyDescent="0.55000000000000004">
      <c r="B41" s="86"/>
      <c r="C41" s="12" t="s">
        <v>116</v>
      </c>
      <c r="D41" s="12" t="s">
        <v>105</v>
      </c>
      <c r="E41" s="24" t="s">
        <v>107</v>
      </c>
      <c r="F41" s="20">
        <f>'②ストマネ計画（歩掛金額算出シート）'!$L$20/1000*①導入効果試算シート!$F$19*①導入効果試算シート!$F$29*①導入効果試算シート!$F$28</f>
        <v>24968.520030818672</v>
      </c>
      <c r="G41" s="40" t="s">
        <v>110</v>
      </c>
    </row>
    <row r="42" spans="1:7" x14ac:dyDescent="0.55000000000000004">
      <c r="B42" s="86"/>
      <c r="C42" s="12" t="s">
        <v>123</v>
      </c>
      <c r="D42" s="12" t="s">
        <v>105</v>
      </c>
      <c r="E42" s="24" t="s">
        <v>112</v>
      </c>
      <c r="F42" s="20">
        <f>IF(AND($F$20="無", F21="無"), $F$18*30, $F$18*7.5)</f>
        <v>13507.5</v>
      </c>
      <c r="G42" s="40" t="s">
        <v>126</v>
      </c>
    </row>
    <row r="43" spans="1:7" x14ac:dyDescent="0.55000000000000004">
      <c r="B43" s="86"/>
      <c r="C43" s="12" t="s">
        <v>124</v>
      </c>
      <c r="D43" s="12" t="s">
        <v>105</v>
      </c>
      <c r="E43" s="24" t="s">
        <v>112</v>
      </c>
      <c r="F43" s="20">
        <f>F18*0.7*2.4</f>
        <v>3025.6799999999994</v>
      </c>
      <c r="G43" s="40" t="s">
        <v>127</v>
      </c>
    </row>
    <row r="44" spans="1:7" x14ac:dyDescent="0.55000000000000004">
      <c r="B44" s="86"/>
      <c r="C44" s="12" t="s">
        <v>106</v>
      </c>
      <c r="D44" s="12" t="s">
        <v>105</v>
      </c>
      <c r="E44" s="24" t="s">
        <v>130</v>
      </c>
      <c r="F44" s="20">
        <f>'②ストマネ計画（歩掛金額算出シート）'!N20/1000*①導入効果試算シート!F19*①導入効果試算シート!F30</f>
        <v>4854.9848263544454</v>
      </c>
      <c r="G44" s="40" t="s">
        <v>110</v>
      </c>
    </row>
    <row r="45" spans="1:7" x14ac:dyDescent="0.55000000000000004">
      <c r="B45" s="86"/>
      <c r="C45" s="12" t="s">
        <v>131</v>
      </c>
      <c r="D45" s="12" t="s">
        <v>114</v>
      </c>
      <c r="E45" s="24" t="s">
        <v>132</v>
      </c>
      <c r="F45" s="20">
        <f>(1100+100*2*F5)*F27</f>
        <v>6500</v>
      </c>
      <c r="G45" s="40" t="s">
        <v>133</v>
      </c>
    </row>
    <row r="46" spans="1:7" ht="18.5" thickBot="1" x14ac:dyDescent="0.6">
      <c r="B46" s="87"/>
      <c r="C46" s="42" t="s">
        <v>118</v>
      </c>
      <c r="D46" s="42" t="s">
        <v>105</v>
      </c>
      <c r="E46" s="43"/>
      <c r="F46" s="44">
        <f>SUM(F40:F45)</f>
        <v>76809.809857173124</v>
      </c>
      <c r="G46" s="45" t="s">
        <v>134</v>
      </c>
    </row>
    <row r="47" spans="1:7" x14ac:dyDescent="0.55000000000000004">
      <c r="B47" s="26"/>
      <c r="C47" s="27"/>
      <c r="D47" s="27"/>
      <c r="E47" s="28"/>
      <c r="F47" s="29"/>
      <c r="G47" s="27"/>
    </row>
    <row r="48" spans="1:7" ht="18.5" thickBot="1" x14ac:dyDescent="0.6">
      <c r="A48" t="s">
        <v>136</v>
      </c>
      <c r="B48" s="26"/>
      <c r="C48" s="27"/>
      <c r="D48" s="27"/>
      <c r="E48" s="28"/>
      <c r="F48" s="29"/>
      <c r="G48" s="27"/>
    </row>
    <row r="49" spans="2:7" ht="18.5" thickBot="1" x14ac:dyDescent="0.6">
      <c r="B49" s="88" t="s">
        <v>119</v>
      </c>
      <c r="C49" s="89"/>
      <c r="D49" s="65" t="s">
        <v>120</v>
      </c>
      <c r="E49" s="66" t="s">
        <v>135</v>
      </c>
      <c r="F49" s="67">
        <f>(1-F46/F39)*100</f>
        <v>30.103250586532802</v>
      </c>
      <c r="G49" s="30" t="s">
        <v>120</v>
      </c>
    </row>
  </sheetData>
  <mergeCells count="7">
    <mergeCell ref="B40:B46"/>
    <mergeCell ref="B49:C49"/>
    <mergeCell ref="B27:B30"/>
    <mergeCell ref="B20:B21"/>
    <mergeCell ref="B5:B19"/>
    <mergeCell ref="B22:B26"/>
    <mergeCell ref="B35:B39"/>
  </mergeCells>
  <phoneticPr fontId="4"/>
  <dataValidations count="2">
    <dataValidation type="list" allowBlank="1" showInputMessage="1" showErrorMessage="1" sqref="F20:F21">
      <formula1>"有,無"</formula1>
    </dataValidation>
    <dataValidation type="list" allowBlank="1" showInputMessage="1" showErrorMessage="1" sqref="F26">
      <formula1>"必要,不要"</formula1>
    </dataValidation>
  </dataValidations>
  <pageMargins left="0.7" right="0.7" top="0.75" bottom="0.75" header="0.3" footer="0.3"/>
  <pageSetup paperSize="8"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opLeftCell="A4" zoomScale="70" zoomScaleNormal="70" workbookViewId="0">
      <selection activeCell="L24" sqref="L24"/>
    </sheetView>
  </sheetViews>
  <sheetFormatPr defaultRowHeight="18" x14ac:dyDescent="0.55000000000000004"/>
  <cols>
    <col min="2" max="2" width="35.83203125" customWidth="1"/>
    <col min="9" max="9" width="15.08203125" customWidth="1"/>
    <col min="10" max="10" width="15.5" customWidth="1"/>
    <col min="12" max="12" width="16.58203125" customWidth="1"/>
    <col min="13" max="13" width="16.33203125" customWidth="1"/>
    <col min="14" max="14" width="13.58203125" customWidth="1"/>
  </cols>
  <sheetData>
    <row r="1" spans="1:14" ht="22.5" x14ac:dyDescent="0.65">
      <c r="A1" s="84" t="s">
        <v>152</v>
      </c>
    </row>
    <row r="3" spans="1:14" ht="18.5" thickBot="1" x14ac:dyDescent="0.6">
      <c r="A3" t="s">
        <v>91</v>
      </c>
    </row>
    <row r="4" spans="1:14" x14ac:dyDescent="0.55000000000000004">
      <c r="C4" s="68" t="s">
        <v>20</v>
      </c>
      <c r="D4" s="36" t="s">
        <v>21</v>
      </c>
      <c r="E4" s="36" t="s">
        <v>22</v>
      </c>
      <c r="F4" s="36" t="s">
        <v>23</v>
      </c>
      <c r="G4" s="36" t="s">
        <v>24</v>
      </c>
      <c r="H4" s="36" t="s">
        <v>25</v>
      </c>
      <c r="I4" s="97" t="s">
        <v>31</v>
      </c>
      <c r="J4" s="95" t="s">
        <v>28</v>
      </c>
      <c r="K4" s="97" t="s">
        <v>32</v>
      </c>
      <c r="L4" s="95" t="s">
        <v>29</v>
      </c>
      <c r="M4" s="98" t="s">
        <v>128</v>
      </c>
      <c r="N4" s="93" t="s">
        <v>129</v>
      </c>
    </row>
    <row r="5" spans="1:14" ht="18.5" thickBot="1" x14ac:dyDescent="0.6">
      <c r="B5" s="11" t="s">
        <v>27</v>
      </c>
      <c r="C5" s="75">
        <v>63500</v>
      </c>
      <c r="D5" s="76">
        <v>53800</v>
      </c>
      <c r="E5" s="76">
        <v>47500</v>
      </c>
      <c r="F5" s="76">
        <v>39100</v>
      </c>
      <c r="G5" s="76">
        <v>32000</v>
      </c>
      <c r="H5" s="76">
        <v>26400</v>
      </c>
      <c r="I5" s="96"/>
      <c r="J5" s="96"/>
      <c r="K5" s="96"/>
      <c r="L5" s="96"/>
      <c r="M5" s="99"/>
      <c r="N5" s="94"/>
    </row>
    <row r="6" spans="1:14" x14ac:dyDescent="0.55000000000000004">
      <c r="B6" s="78" t="s">
        <v>26</v>
      </c>
      <c r="C6" s="68">
        <v>0</v>
      </c>
      <c r="D6" s="36">
        <v>6.5</v>
      </c>
      <c r="E6" s="36">
        <v>13.5</v>
      </c>
      <c r="F6" s="36">
        <v>17.5</v>
      </c>
      <c r="G6" s="36">
        <v>0</v>
      </c>
      <c r="H6" s="36">
        <v>0</v>
      </c>
      <c r="I6" s="79">
        <v>100</v>
      </c>
      <c r="J6" s="80">
        <f>($C$5*C6+$D$5*D6+$E$5*E6+$F$5*F6+$G$5*G6+$H$5*H6)*I6/100</f>
        <v>1675200</v>
      </c>
      <c r="K6" s="36">
        <v>100</v>
      </c>
      <c r="L6" s="80">
        <f>J6*(1-K6/100)</f>
        <v>0</v>
      </c>
      <c r="M6" s="36">
        <v>0</v>
      </c>
      <c r="N6" s="81">
        <f>J6*M6/100</f>
        <v>0</v>
      </c>
    </row>
    <row r="7" spans="1:14" x14ac:dyDescent="0.55000000000000004">
      <c r="B7" s="82" t="s">
        <v>13</v>
      </c>
      <c r="C7" s="69">
        <v>0</v>
      </c>
      <c r="D7" s="12">
        <v>7.5</v>
      </c>
      <c r="E7" s="12">
        <v>14</v>
      </c>
      <c r="F7" s="12">
        <v>21.5</v>
      </c>
      <c r="G7" s="12">
        <v>11</v>
      </c>
      <c r="H7" s="12">
        <v>9</v>
      </c>
      <c r="I7" s="14">
        <v>100</v>
      </c>
      <c r="J7" s="13">
        <f t="shared" ref="J7:J19" si="0">($C$5*C7+$D$5*D7+$E$5*E7+$F$5*F7+$G$5*G7+$H$5*H7)*I7/100</f>
        <v>2498750</v>
      </c>
      <c r="K7" s="12">
        <v>100</v>
      </c>
      <c r="L7" s="13">
        <f t="shared" ref="L7:L19" si="1">J7*(1-K7/100)</f>
        <v>0</v>
      </c>
      <c r="M7" s="12">
        <v>22</v>
      </c>
      <c r="N7" s="70">
        <f>J7*M7/100</f>
        <v>549725</v>
      </c>
    </row>
    <row r="8" spans="1:14" x14ac:dyDescent="0.55000000000000004">
      <c r="B8" s="82" t="s">
        <v>14</v>
      </c>
      <c r="C8" s="69">
        <v>0</v>
      </c>
      <c r="D8" s="12">
        <v>3</v>
      </c>
      <c r="E8" s="12">
        <v>8.5</v>
      </c>
      <c r="F8" s="12">
        <v>10</v>
      </c>
      <c r="G8" s="12">
        <v>5</v>
      </c>
      <c r="H8" s="12">
        <v>3.5</v>
      </c>
      <c r="I8" s="14">
        <v>100</v>
      </c>
      <c r="J8" s="13">
        <f t="shared" si="0"/>
        <v>1208550</v>
      </c>
      <c r="K8" s="12">
        <v>0</v>
      </c>
      <c r="L8" s="13">
        <f t="shared" si="1"/>
        <v>1208550</v>
      </c>
      <c r="M8" s="12">
        <v>0</v>
      </c>
      <c r="N8" s="70">
        <f t="shared" ref="N8:N19" si="2">J8*M8/100</f>
        <v>0</v>
      </c>
    </row>
    <row r="9" spans="1:14" x14ac:dyDescent="0.55000000000000004">
      <c r="B9" s="82" t="s">
        <v>15</v>
      </c>
      <c r="C9" s="69">
        <v>1</v>
      </c>
      <c r="D9" s="12">
        <v>10</v>
      </c>
      <c r="E9" s="12">
        <v>19</v>
      </c>
      <c r="F9" s="12">
        <v>32.5</v>
      </c>
      <c r="G9" s="12">
        <v>11.5</v>
      </c>
      <c r="H9" s="12">
        <v>0</v>
      </c>
      <c r="I9" s="14">
        <v>100</v>
      </c>
      <c r="J9" s="13">
        <f t="shared" si="0"/>
        <v>3142750</v>
      </c>
      <c r="K9" s="12">
        <v>75</v>
      </c>
      <c r="L9" s="13">
        <f t="shared" si="1"/>
        <v>785687.5</v>
      </c>
      <c r="M9" s="12">
        <v>30</v>
      </c>
      <c r="N9" s="70">
        <f t="shared" si="2"/>
        <v>942825</v>
      </c>
    </row>
    <row r="10" spans="1:14" x14ac:dyDescent="0.55000000000000004">
      <c r="B10" s="82" t="s">
        <v>16</v>
      </c>
      <c r="C10" s="69">
        <v>1</v>
      </c>
      <c r="D10" s="12">
        <v>8.5</v>
      </c>
      <c r="E10" s="12">
        <v>20.5</v>
      </c>
      <c r="F10" s="12">
        <v>24</v>
      </c>
      <c r="G10" s="12">
        <v>13</v>
      </c>
      <c r="H10" s="12">
        <v>2.5</v>
      </c>
      <c r="I10" s="14">
        <v>100</v>
      </c>
      <c r="J10" s="13">
        <f t="shared" si="0"/>
        <v>2914950</v>
      </c>
      <c r="K10" s="12">
        <v>60</v>
      </c>
      <c r="L10" s="13">
        <f t="shared" si="1"/>
        <v>1165980</v>
      </c>
      <c r="M10" s="12">
        <v>23</v>
      </c>
      <c r="N10" s="70">
        <f t="shared" si="2"/>
        <v>670438.5</v>
      </c>
    </row>
    <row r="11" spans="1:14" x14ac:dyDescent="0.55000000000000004">
      <c r="B11" s="82" t="s">
        <v>17</v>
      </c>
      <c r="C11" s="69">
        <v>1</v>
      </c>
      <c r="D11" s="12">
        <v>2.5</v>
      </c>
      <c r="E11" s="12">
        <v>8.5</v>
      </c>
      <c r="F11" s="12">
        <v>15</v>
      </c>
      <c r="G11" s="12">
        <v>15</v>
      </c>
      <c r="H11" s="12">
        <v>8.5</v>
      </c>
      <c r="I11" s="14">
        <v>40</v>
      </c>
      <c r="J11" s="13">
        <f t="shared" si="0"/>
        <v>757060</v>
      </c>
      <c r="K11" s="12">
        <v>100</v>
      </c>
      <c r="L11" s="13">
        <f t="shared" si="1"/>
        <v>0</v>
      </c>
      <c r="M11" s="12">
        <v>0</v>
      </c>
      <c r="N11" s="70">
        <f t="shared" si="2"/>
        <v>0</v>
      </c>
    </row>
    <row r="12" spans="1:14" x14ac:dyDescent="0.55000000000000004">
      <c r="B12" s="82" t="s">
        <v>18</v>
      </c>
      <c r="C12" s="69">
        <v>4</v>
      </c>
      <c r="D12" s="12">
        <v>27</v>
      </c>
      <c r="E12" s="12">
        <v>53.5</v>
      </c>
      <c r="F12" s="12">
        <v>81.5</v>
      </c>
      <c r="G12" s="12">
        <v>51</v>
      </c>
      <c r="H12" s="12">
        <v>9</v>
      </c>
      <c r="I12" s="14">
        <v>40</v>
      </c>
      <c r="J12" s="13">
        <f t="shared" si="0"/>
        <v>3721640</v>
      </c>
      <c r="K12" s="12">
        <v>50</v>
      </c>
      <c r="L12" s="13">
        <f t="shared" si="1"/>
        <v>1860820</v>
      </c>
      <c r="M12" s="12">
        <v>10</v>
      </c>
      <c r="N12" s="70">
        <f t="shared" si="2"/>
        <v>372164</v>
      </c>
    </row>
    <row r="13" spans="1:14" x14ac:dyDescent="0.55000000000000004">
      <c r="B13" s="82" t="s">
        <v>138</v>
      </c>
      <c r="C13" s="69">
        <v>1</v>
      </c>
      <c r="D13" s="12">
        <v>2</v>
      </c>
      <c r="E13" s="12">
        <v>2</v>
      </c>
      <c r="F13" s="12">
        <v>0</v>
      </c>
      <c r="G13" s="12">
        <v>0</v>
      </c>
      <c r="H13" s="12">
        <v>0</v>
      </c>
      <c r="I13" s="14">
        <v>100</v>
      </c>
      <c r="J13" s="13">
        <f t="shared" si="0"/>
        <v>266100</v>
      </c>
      <c r="K13" s="12">
        <v>0</v>
      </c>
      <c r="L13" s="13">
        <f t="shared" si="1"/>
        <v>266100</v>
      </c>
      <c r="M13" s="12">
        <v>0</v>
      </c>
      <c r="N13" s="70">
        <f t="shared" si="2"/>
        <v>0</v>
      </c>
    </row>
    <row r="14" spans="1:14" x14ac:dyDescent="0.55000000000000004">
      <c r="B14" s="82" t="s">
        <v>139</v>
      </c>
      <c r="C14" s="69">
        <v>1</v>
      </c>
      <c r="D14" s="12">
        <v>2</v>
      </c>
      <c r="E14" s="12">
        <v>1.5</v>
      </c>
      <c r="F14" s="12">
        <v>0</v>
      </c>
      <c r="G14" s="12">
        <v>0</v>
      </c>
      <c r="H14" s="12">
        <v>0</v>
      </c>
      <c r="I14" s="14">
        <v>40</v>
      </c>
      <c r="J14" s="13">
        <f t="shared" si="0"/>
        <v>96940</v>
      </c>
      <c r="K14" s="12">
        <v>0</v>
      </c>
      <c r="L14" s="13">
        <f t="shared" ref="L14" si="3">J14*(1-K14/100)</f>
        <v>96940</v>
      </c>
      <c r="M14" s="12">
        <v>0</v>
      </c>
      <c r="N14" s="70">
        <f t="shared" ref="N14" si="4">J14*M14/100</f>
        <v>0</v>
      </c>
    </row>
    <row r="15" spans="1:14" x14ac:dyDescent="0.55000000000000004">
      <c r="B15" s="82" t="s">
        <v>19</v>
      </c>
      <c r="C15" s="69">
        <v>0</v>
      </c>
      <c r="D15" s="12">
        <v>4.5</v>
      </c>
      <c r="E15" s="12">
        <v>8.5</v>
      </c>
      <c r="F15" s="12">
        <v>4.5</v>
      </c>
      <c r="G15" s="12">
        <v>4.5</v>
      </c>
      <c r="H15" s="12">
        <v>0</v>
      </c>
      <c r="I15" s="14">
        <v>100</v>
      </c>
      <c r="J15" s="13">
        <f t="shared" si="0"/>
        <v>965800</v>
      </c>
      <c r="K15" s="12">
        <v>0</v>
      </c>
      <c r="L15" s="13">
        <f t="shared" si="1"/>
        <v>965800</v>
      </c>
      <c r="M15" s="12">
        <v>0</v>
      </c>
      <c r="N15" s="70">
        <f t="shared" si="2"/>
        <v>0</v>
      </c>
    </row>
    <row r="16" spans="1:14" x14ac:dyDescent="0.55000000000000004">
      <c r="B16" s="82" t="s">
        <v>140</v>
      </c>
      <c r="C16" s="69">
        <v>0</v>
      </c>
      <c r="D16" s="12">
        <v>1</v>
      </c>
      <c r="E16" s="63">
        <v>6</v>
      </c>
      <c r="F16" s="63">
        <v>6</v>
      </c>
      <c r="G16" s="12">
        <v>0</v>
      </c>
      <c r="H16" s="12">
        <v>0</v>
      </c>
      <c r="I16" s="62">
        <v>100</v>
      </c>
      <c r="J16" s="13">
        <f t="shared" si="0"/>
        <v>573400</v>
      </c>
      <c r="K16" s="12">
        <v>0</v>
      </c>
      <c r="L16" s="13">
        <f t="shared" si="1"/>
        <v>573400</v>
      </c>
      <c r="M16" s="12">
        <v>0</v>
      </c>
      <c r="N16" s="70">
        <f t="shared" si="2"/>
        <v>0</v>
      </c>
    </row>
    <row r="17" spans="2:14" x14ac:dyDescent="0.55000000000000004">
      <c r="B17" s="82" t="s">
        <v>142</v>
      </c>
      <c r="C17" s="69">
        <v>0</v>
      </c>
      <c r="D17" s="12">
        <v>1</v>
      </c>
      <c r="E17" s="63">
        <v>1</v>
      </c>
      <c r="F17" s="63">
        <v>1</v>
      </c>
      <c r="G17" s="12">
        <v>0</v>
      </c>
      <c r="H17" s="12">
        <v>0</v>
      </c>
      <c r="I17" s="62">
        <v>100</v>
      </c>
      <c r="J17" s="13">
        <f t="shared" si="0"/>
        <v>140400</v>
      </c>
      <c r="K17" s="12">
        <v>0</v>
      </c>
      <c r="L17" s="13">
        <f t="shared" si="1"/>
        <v>140400</v>
      </c>
      <c r="M17" s="12">
        <v>0</v>
      </c>
      <c r="N17" s="70">
        <f t="shared" si="2"/>
        <v>0</v>
      </c>
    </row>
    <row r="18" spans="2:14" x14ac:dyDescent="0.55000000000000004">
      <c r="B18" s="82" t="s">
        <v>141</v>
      </c>
      <c r="C18" s="69">
        <v>0</v>
      </c>
      <c r="D18" s="12">
        <v>1</v>
      </c>
      <c r="E18" s="12">
        <v>6</v>
      </c>
      <c r="F18" s="12">
        <v>6</v>
      </c>
      <c r="G18" s="12">
        <v>0</v>
      </c>
      <c r="H18" s="12">
        <v>0</v>
      </c>
      <c r="I18" s="62">
        <v>100</v>
      </c>
      <c r="J18" s="13">
        <f t="shared" si="0"/>
        <v>573400</v>
      </c>
      <c r="K18" s="12">
        <v>100</v>
      </c>
      <c r="L18" s="13">
        <f t="shared" si="1"/>
        <v>0</v>
      </c>
      <c r="M18" s="12">
        <v>0</v>
      </c>
      <c r="N18" s="70">
        <f t="shared" si="2"/>
        <v>0</v>
      </c>
    </row>
    <row r="19" spans="2:14" ht="18.5" thickBot="1" x14ac:dyDescent="0.6">
      <c r="B19" s="83" t="s">
        <v>147</v>
      </c>
      <c r="C19" s="71">
        <v>0</v>
      </c>
      <c r="D19" s="42">
        <v>2</v>
      </c>
      <c r="E19" s="42">
        <v>12</v>
      </c>
      <c r="F19" s="42">
        <v>0</v>
      </c>
      <c r="G19" s="42">
        <v>0</v>
      </c>
      <c r="H19" s="42">
        <v>0</v>
      </c>
      <c r="I19" s="72">
        <v>100</v>
      </c>
      <c r="J19" s="73">
        <f t="shared" si="0"/>
        <v>677600</v>
      </c>
      <c r="K19" s="42">
        <v>0</v>
      </c>
      <c r="L19" s="73">
        <f t="shared" si="1"/>
        <v>677600</v>
      </c>
      <c r="M19" s="42">
        <v>0</v>
      </c>
      <c r="N19" s="74">
        <f t="shared" si="2"/>
        <v>0</v>
      </c>
    </row>
    <row r="20" spans="2:14" ht="18.5" thickBot="1" x14ac:dyDescent="0.6">
      <c r="I20" s="10" t="s">
        <v>30</v>
      </c>
      <c r="J20" s="77">
        <f>SUM(J6:J19)</f>
        <v>19212540</v>
      </c>
      <c r="K20" s="10" t="s">
        <v>30</v>
      </c>
      <c r="L20" s="77">
        <f>SUM(L6:L19)</f>
        <v>7741277.5</v>
      </c>
      <c r="M20" s="10" t="s">
        <v>30</v>
      </c>
      <c r="N20" s="77">
        <f>SUM(N6:N19)</f>
        <v>2535152.5</v>
      </c>
    </row>
    <row r="21" spans="2:14" x14ac:dyDescent="0.55000000000000004">
      <c r="B21" s="64" t="s">
        <v>143</v>
      </c>
    </row>
    <row r="22" spans="2:14" x14ac:dyDescent="0.55000000000000004">
      <c r="B22" t="s">
        <v>144</v>
      </c>
    </row>
    <row r="23" spans="2:14" x14ac:dyDescent="0.55000000000000004">
      <c r="B23" t="s">
        <v>145</v>
      </c>
    </row>
    <row r="24" spans="2:14" x14ac:dyDescent="0.55000000000000004">
      <c r="B24" t="s">
        <v>150</v>
      </c>
    </row>
    <row r="25" spans="2:14" x14ac:dyDescent="0.55000000000000004">
      <c r="B25" t="s">
        <v>146</v>
      </c>
    </row>
    <row r="27" spans="2:14" x14ac:dyDescent="0.55000000000000004">
      <c r="B27" s="64" t="s">
        <v>92</v>
      </c>
    </row>
  </sheetData>
  <mergeCells count="6">
    <mergeCell ref="N4:N5"/>
    <mergeCell ref="L4:L5"/>
    <mergeCell ref="K4:K5"/>
    <mergeCell ref="J4:J5"/>
    <mergeCell ref="I4:I5"/>
    <mergeCell ref="M4:M5"/>
  </mergeCells>
  <phoneticPr fontId="4"/>
  <pageMargins left="0.7" right="0.7" top="0.75" bottom="0.75" header="0.3" footer="0.3"/>
  <pageSetup paperSize="8"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H1" zoomScale="115" zoomScaleNormal="115" workbookViewId="0">
      <pane ySplit="2" topLeftCell="A3" activePane="bottomLeft" state="frozen"/>
      <selection pane="bottomLeft" activeCell="J5" sqref="J5"/>
    </sheetView>
  </sheetViews>
  <sheetFormatPr defaultColWidth="8.83203125" defaultRowHeight="18" x14ac:dyDescent="0.55000000000000004"/>
  <cols>
    <col min="1" max="1" width="8.83203125" style="1"/>
    <col min="2" max="3" width="8" style="2" customWidth="1"/>
    <col min="4" max="4" width="7.08203125" style="3" bestFit="1" customWidth="1"/>
    <col min="5" max="5" width="7.08203125" style="3" customWidth="1"/>
    <col min="6" max="6" width="8.83203125" style="1"/>
    <col min="7" max="7" width="7.08203125" style="3" bestFit="1" customWidth="1"/>
    <col min="8" max="14" width="8.83203125" style="1"/>
    <col min="15" max="15" width="11.5" style="1" customWidth="1"/>
    <col min="16" max="16384" width="8.83203125" style="1"/>
  </cols>
  <sheetData>
    <row r="1" spans="1:18" x14ac:dyDescent="0.55000000000000004">
      <c r="A1" s="1" t="s">
        <v>5</v>
      </c>
      <c r="F1" s="8" t="s">
        <v>10</v>
      </c>
      <c r="J1" s="8" t="s">
        <v>11</v>
      </c>
      <c r="O1" s="8" t="s">
        <v>12</v>
      </c>
      <c r="P1" s="8"/>
    </row>
    <row r="2" spans="1:18" x14ac:dyDescent="0.55000000000000004">
      <c r="B2" s="100" t="s">
        <v>2</v>
      </c>
      <c r="C2" s="100"/>
      <c r="D2" s="4" t="s">
        <v>3</v>
      </c>
      <c r="E2" s="4"/>
      <c r="F2" s="7" t="s">
        <v>6</v>
      </c>
      <c r="G2" s="4" t="s">
        <v>3</v>
      </c>
      <c r="H2" s="7" t="s">
        <v>7</v>
      </c>
      <c r="J2" s="1" t="s">
        <v>3</v>
      </c>
      <c r="K2" s="1" t="s">
        <v>7</v>
      </c>
      <c r="L2" s="8" t="s">
        <v>8</v>
      </c>
      <c r="O2" s="1" t="s">
        <v>8</v>
      </c>
      <c r="P2" s="1" t="s">
        <v>3</v>
      </c>
      <c r="Q2" s="8" t="s">
        <v>9</v>
      </c>
    </row>
    <row r="3" spans="1:18" x14ac:dyDescent="0.55000000000000004">
      <c r="B3" s="6"/>
      <c r="C3" s="6"/>
      <c r="D3" s="4"/>
      <c r="E3" s="4"/>
      <c r="F3" s="7">
        <v>0</v>
      </c>
      <c r="G3" s="4">
        <v>0</v>
      </c>
      <c r="H3" s="7">
        <v>0</v>
      </c>
      <c r="O3" s="1">
        <v>0</v>
      </c>
      <c r="P3" s="1">
        <v>0</v>
      </c>
      <c r="Q3" s="9">
        <f>(-522+SQRT(522.31^2+4*186.67*O3))/(2*186.67)</f>
        <v>8.3034231531565182E-4</v>
      </c>
    </row>
    <row r="4" spans="1:18" x14ac:dyDescent="0.55000000000000004">
      <c r="C4" s="2">
        <v>0.4</v>
      </c>
      <c r="D4" s="3">
        <v>0.35</v>
      </c>
      <c r="F4" s="1">
        <v>0.2</v>
      </c>
      <c r="G4" s="3">
        <v>0.35</v>
      </c>
      <c r="J4" s="1">
        <v>0.35</v>
      </c>
      <c r="L4" s="1">
        <f>ROUNDDOWN(552.75*J4^1.6849, 0)</f>
        <v>94</v>
      </c>
      <c r="O4" s="1">
        <v>94</v>
      </c>
      <c r="P4" s="1">
        <v>0.35</v>
      </c>
      <c r="Q4" s="9">
        <f>(-522+SQRT(522.31^2+4*186.67*O4))/(2*186.67)</f>
        <v>0.17051028559451642</v>
      </c>
      <c r="R4" s="1">
        <f>(O4/552.75)^(1/1.6849)</f>
        <v>0.34942595114676339</v>
      </c>
    </row>
    <row r="5" spans="1:18" x14ac:dyDescent="0.55000000000000004">
      <c r="B5" s="2">
        <v>0.5</v>
      </c>
      <c r="C5" s="2">
        <v>1</v>
      </c>
      <c r="D5" s="3">
        <v>0.437</v>
      </c>
      <c r="F5" s="2">
        <f>AVERAGE(B5:C5)</f>
        <v>0.75</v>
      </c>
      <c r="G5" s="3">
        <v>0.437</v>
      </c>
      <c r="H5" s="1">
        <v>136</v>
      </c>
      <c r="J5" s="1">
        <v>0.437</v>
      </c>
      <c r="K5" s="1">
        <v>136</v>
      </c>
      <c r="L5" s="1">
        <f t="shared" ref="L5:L68" si="0">ROUNDDOWN(552.75*J5^1.6849, 0)</f>
        <v>137</v>
      </c>
      <c r="M5" s="1">
        <f>L5/K5*100</f>
        <v>100.73529411764706</v>
      </c>
      <c r="O5" s="1">
        <v>137</v>
      </c>
      <c r="P5" s="1">
        <v>0.437</v>
      </c>
      <c r="Q5" s="9">
        <f>(-522+SQRT(522.31^2+4*186.67*O5))/(2*186.67)</f>
        <v>0.24228972048872963</v>
      </c>
      <c r="R5" s="1">
        <f t="shared" ref="R5:R68" si="1">(O5/552.75)^(1/1.6849)</f>
        <v>0.43696694165995947</v>
      </c>
    </row>
    <row r="6" spans="1:18" x14ac:dyDescent="0.55000000000000004">
      <c r="B6" s="2">
        <v>1.1000000000000001</v>
      </c>
      <c r="C6" s="2">
        <v>2</v>
      </c>
      <c r="D6" s="3">
        <v>0.56000000000000005</v>
      </c>
      <c r="F6" s="2">
        <f t="shared" ref="F6:F69" si="2">AVERAGE(B6:C6)</f>
        <v>1.55</v>
      </c>
      <c r="G6" s="3">
        <v>0.56000000000000005</v>
      </c>
      <c r="H6" s="1">
        <v>197</v>
      </c>
      <c r="J6" s="1">
        <v>0.56000000000000005</v>
      </c>
      <c r="K6" s="1">
        <v>197</v>
      </c>
      <c r="L6" s="1">
        <f t="shared" si="0"/>
        <v>208</v>
      </c>
      <c r="M6" s="1">
        <f>L6/K6*100</f>
        <v>105.58375634517768</v>
      </c>
      <c r="O6" s="1">
        <v>208</v>
      </c>
      <c r="P6" s="1">
        <v>0.56000000000000005</v>
      </c>
      <c r="Q6" s="9">
        <f>(-522+SQRT(522.31^2+4*186.67*O6))/(2*186.67)</f>
        <v>0.35438645114573386</v>
      </c>
      <c r="R6" s="1">
        <f t="shared" si="1"/>
        <v>0.55985658425546436</v>
      </c>
    </row>
    <row r="7" spans="1:18" x14ac:dyDescent="0.55000000000000004">
      <c r="B7" s="2">
        <v>2.1</v>
      </c>
      <c r="C7" s="2">
        <v>3</v>
      </c>
      <c r="D7" s="3">
        <v>0.64800000000000002</v>
      </c>
      <c r="F7" s="2">
        <f t="shared" si="2"/>
        <v>2.5499999999999998</v>
      </c>
      <c r="G7" s="3">
        <v>0.64800000000000002</v>
      </c>
      <c r="H7" s="1">
        <v>291</v>
      </c>
      <c r="J7" s="1">
        <v>0.64800000000000002</v>
      </c>
      <c r="K7" s="1">
        <v>291</v>
      </c>
      <c r="L7" s="1">
        <f t="shared" si="0"/>
        <v>266</v>
      </c>
      <c r="M7" s="1">
        <f>L7/K7*100</f>
        <v>91.408934707903782</v>
      </c>
      <c r="O7" s="1">
        <v>266</v>
      </c>
      <c r="P7" s="1">
        <v>0.64800000000000002</v>
      </c>
      <c r="Q7" s="9">
        <f t="shared" ref="Q7:Q70" si="3">(-522+SQRT(522.31^2+4*186.67*O7))/(2*186.67)</f>
        <v>0.44089484645046106</v>
      </c>
      <c r="R7" s="1">
        <f t="shared" si="1"/>
        <v>0.64784961265659602</v>
      </c>
    </row>
    <row r="8" spans="1:18" x14ac:dyDescent="0.55000000000000004">
      <c r="B8" s="5">
        <v>3.1</v>
      </c>
      <c r="C8" s="2">
        <v>4</v>
      </c>
      <c r="D8" s="3">
        <v>0.71899999999999997</v>
      </c>
      <c r="F8" s="2">
        <f t="shared" si="2"/>
        <v>3.55</v>
      </c>
      <c r="G8" s="3">
        <v>0.71899999999999997</v>
      </c>
      <c r="J8" s="1">
        <v>0.71899999999999997</v>
      </c>
      <c r="L8" s="1">
        <f t="shared" si="0"/>
        <v>317</v>
      </c>
      <c r="O8" s="1">
        <v>317</v>
      </c>
      <c r="P8" s="1">
        <v>0.71899999999999997</v>
      </c>
      <c r="Q8" s="9">
        <f t="shared" si="3"/>
        <v>0.51373117482922592</v>
      </c>
      <c r="R8" s="1">
        <f t="shared" si="1"/>
        <v>0.71892926080702002</v>
      </c>
    </row>
    <row r="9" spans="1:18" x14ac:dyDescent="0.55000000000000004">
      <c r="B9" s="2">
        <v>4.0999999999999996</v>
      </c>
      <c r="C9" s="2">
        <v>5</v>
      </c>
      <c r="D9" s="3">
        <v>0.77900000000000003</v>
      </c>
      <c r="F9" s="2">
        <f t="shared" si="2"/>
        <v>4.55</v>
      </c>
      <c r="G9" s="3">
        <v>0.77900000000000003</v>
      </c>
      <c r="J9" s="1">
        <v>0.77900000000000003</v>
      </c>
      <c r="L9" s="1">
        <f t="shared" si="0"/>
        <v>362</v>
      </c>
      <c r="O9" s="1">
        <v>362</v>
      </c>
      <c r="P9" s="1">
        <v>0.77900000000000003</v>
      </c>
      <c r="Q9" s="9">
        <f t="shared" si="3"/>
        <v>0.57576789903783854</v>
      </c>
      <c r="R9" s="1">
        <f t="shared" si="1"/>
        <v>0.77785998324748351</v>
      </c>
    </row>
    <row r="10" spans="1:18" x14ac:dyDescent="0.55000000000000004">
      <c r="B10" s="2">
        <v>5.0999999999999996</v>
      </c>
      <c r="C10" s="2">
        <v>6</v>
      </c>
      <c r="D10" s="3">
        <v>0.83199999999999996</v>
      </c>
      <c r="F10" s="2">
        <f t="shared" si="2"/>
        <v>5.55</v>
      </c>
      <c r="G10" s="3">
        <v>0.83199999999999996</v>
      </c>
      <c r="J10" s="1">
        <v>0.83199999999999996</v>
      </c>
      <c r="L10" s="1">
        <f t="shared" si="0"/>
        <v>405</v>
      </c>
      <c r="O10" s="1">
        <v>405</v>
      </c>
      <c r="P10" s="1">
        <v>0.83199999999999996</v>
      </c>
      <c r="Q10" s="9">
        <f t="shared" si="3"/>
        <v>0.6332781624437428</v>
      </c>
      <c r="R10" s="1">
        <f t="shared" si="1"/>
        <v>0.83144359565521919</v>
      </c>
    </row>
    <row r="11" spans="1:18" x14ac:dyDescent="0.55000000000000004">
      <c r="B11" s="2">
        <v>6.1</v>
      </c>
      <c r="C11" s="2">
        <v>7</v>
      </c>
      <c r="D11" s="3">
        <v>0.879</v>
      </c>
      <c r="F11" s="2">
        <f t="shared" si="2"/>
        <v>6.55</v>
      </c>
      <c r="G11" s="3">
        <v>0.879</v>
      </c>
      <c r="J11" s="1">
        <v>0.879</v>
      </c>
      <c r="L11" s="1">
        <f t="shared" si="0"/>
        <v>444</v>
      </c>
      <c r="O11" s="1">
        <v>444</v>
      </c>
      <c r="P11" s="1">
        <v>0.879</v>
      </c>
      <c r="Q11" s="9">
        <f t="shared" si="3"/>
        <v>0.68406546101322885</v>
      </c>
      <c r="R11" s="1">
        <f t="shared" si="1"/>
        <v>0.87807236627149965</v>
      </c>
    </row>
    <row r="12" spans="1:18" x14ac:dyDescent="0.55000000000000004">
      <c r="B12" s="2">
        <v>7.1</v>
      </c>
      <c r="C12" s="2">
        <v>8</v>
      </c>
      <c r="D12" s="3">
        <v>0.92300000000000004</v>
      </c>
      <c r="F12" s="2">
        <f t="shared" si="2"/>
        <v>7.55</v>
      </c>
      <c r="G12" s="3">
        <v>0.92300000000000004</v>
      </c>
      <c r="J12" s="1">
        <v>0.92300000000000004</v>
      </c>
      <c r="L12" s="1">
        <f t="shared" si="0"/>
        <v>482</v>
      </c>
      <c r="O12" s="1">
        <v>482</v>
      </c>
      <c r="P12" s="1">
        <v>0.92300000000000004</v>
      </c>
      <c r="Q12" s="9">
        <f t="shared" si="3"/>
        <v>0.73238636902711463</v>
      </c>
      <c r="R12" s="1">
        <f t="shared" si="1"/>
        <v>0.92192838167479385</v>
      </c>
    </row>
    <row r="13" spans="1:18" x14ac:dyDescent="0.55000000000000004">
      <c r="B13" s="2">
        <v>8.1</v>
      </c>
      <c r="C13" s="2">
        <v>9</v>
      </c>
      <c r="D13" s="3">
        <v>0.96299999999999997</v>
      </c>
      <c r="F13" s="2">
        <f t="shared" si="2"/>
        <v>8.5500000000000007</v>
      </c>
      <c r="G13" s="3">
        <v>0.96299999999999997</v>
      </c>
      <c r="J13" s="1">
        <v>0.96299999999999997</v>
      </c>
      <c r="L13" s="1">
        <f t="shared" si="0"/>
        <v>518</v>
      </c>
      <c r="O13" s="1">
        <v>518</v>
      </c>
      <c r="P13" s="1">
        <v>0.96299999999999997</v>
      </c>
      <c r="Q13" s="9">
        <f t="shared" si="3"/>
        <v>0.77717420499744616</v>
      </c>
      <c r="R13" s="1">
        <f t="shared" si="1"/>
        <v>0.9621963391467625</v>
      </c>
    </row>
    <row r="14" spans="1:18" x14ac:dyDescent="0.55000000000000004">
      <c r="B14" s="2">
        <v>9.1</v>
      </c>
      <c r="C14" s="2">
        <v>10</v>
      </c>
      <c r="D14" s="3">
        <v>1</v>
      </c>
      <c r="F14" s="2">
        <f t="shared" si="2"/>
        <v>9.5500000000000007</v>
      </c>
      <c r="G14" s="3">
        <v>1</v>
      </c>
      <c r="J14" s="1">
        <v>1</v>
      </c>
      <c r="L14" s="1">
        <f t="shared" si="0"/>
        <v>552</v>
      </c>
      <c r="O14" s="1">
        <v>552</v>
      </c>
      <c r="P14" s="1">
        <v>1</v>
      </c>
      <c r="Q14" s="9">
        <f t="shared" si="3"/>
        <v>0.81864312082658064</v>
      </c>
      <c r="R14" s="1">
        <f t="shared" si="1"/>
        <v>0.99919447651029458</v>
      </c>
    </row>
    <row r="15" spans="1:18" x14ac:dyDescent="0.55000000000000004">
      <c r="B15" s="2">
        <v>10.1</v>
      </c>
      <c r="C15" s="2">
        <v>12</v>
      </c>
      <c r="D15" s="3">
        <v>1.0680000000000001</v>
      </c>
      <c r="F15" s="2">
        <f t="shared" si="2"/>
        <v>11.05</v>
      </c>
      <c r="G15" s="3">
        <v>1.0680000000000001</v>
      </c>
      <c r="H15" s="1">
        <v>514</v>
      </c>
      <c r="J15" s="1">
        <v>1.0680000000000001</v>
      </c>
      <c r="K15" s="1">
        <v>514</v>
      </c>
      <c r="L15" s="1">
        <f t="shared" si="0"/>
        <v>617</v>
      </c>
      <c r="M15" s="1">
        <f>L15/K15*100</f>
        <v>120.03891050583657</v>
      </c>
      <c r="O15" s="1">
        <v>617</v>
      </c>
      <c r="P15" s="1">
        <v>1.0680000000000001</v>
      </c>
      <c r="Q15" s="9">
        <f t="shared" si="3"/>
        <v>0.89583642935757657</v>
      </c>
      <c r="R15" s="1">
        <f t="shared" si="1"/>
        <v>1.0674407222293056</v>
      </c>
    </row>
    <row r="16" spans="1:18" x14ac:dyDescent="0.55000000000000004">
      <c r="B16" s="2">
        <v>12.1</v>
      </c>
      <c r="C16" s="2">
        <v>14</v>
      </c>
      <c r="D16" s="3">
        <v>1.129</v>
      </c>
      <c r="F16" s="2">
        <f t="shared" si="2"/>
        <v>13.05</v>
      </c>
      <c r="G16" s="3">
        <v>1.129</v>
      </c>
      <c r="J16" s="1">
        <v>1.129</v>
      </c>
      <c r="L16" s="1">
        <f t="shared" si="0"/>
        <v>678</v>
      </c>
      <c r="O16" s="1">
        <v>678</v>
      </c>
      <c r="P16" s="1">
        <v>1.129</v>
      </c>
      <c r="Q16" s="9">
        <f t="shared" si="3"/>
        <v>0.96598791910882187</v>
      </c>
      <c r="R16" s="1">
        <f t="shared" si="1"/>
        <v>1.1288718236118032</v>
      </c>
    </row>
    <row r="17" spans="2:18" x14ac:dyDescent="0.55000000000000004">
      <c r="B17" s="2">
        <v>14.1</v>
      </c>
      <c r="C17" s="2">
        <v>16</v>
      </c>
      <c r="D17" s="3">
        <v>1.1839999999999999</v>
      </c>
      <c r="F17" s="2">
        <f t="shared" si="2"/>
        <v>15.05</v>
      </c>
      <c r="G17" s="3">
        <v>1.1839999999999999</v>
      </c>
      <c r="J17" s="1">
        <v>1.1839999999999999</v>
      </c>
      <c r="L17" s="1">
        <f t="shared" si="0"/>
        <v>734</v>
      </c>
      <c r="O17" s="1">
        <v>734</v>
      </c>
      <c r="P17" s="1">
        <v>1.1839999999999999</v>
      </c>
      <c r="Q17" s="9">
        <f t="shared" si="3"/>
        <v>1.0286045857772264</v>
      </c>
      <c r="R17" s="1">
        <f t="shared" si="1"/>
        <v>1.183315801489031</v>
      </c>
    </row>
    <row r="18" spans="2:18" x14ac:dyDescent="0.55000000000000004">
      <c r="B18" s="2">
        <v>16.100000000000001</v>
      </c>
      <c r="C18" s="2">
        <v>18</v>
      </c>
      <c r="D18" s="3">
        <v>1.236</v>
      </c>
      <c r="F18" s="2">
        <f t="shared" si="2"/>
        <v>17.05</v>
      </c>
      <c r="G18" s="3">
        <v>1.236</v>
      </c>
      <c r="J18" s="1">
        <v>1.236</v>
      </c>
      <c r="L18" s="1">
        <f t="shared" si="0"/>
        <v>789</v>
      </c>
      <c r="O18" s="1">
        <v>789</v>
      </c>
      <c r="P18" s="1">
        <v>1.236</v>
      </c>
      <c r="Q18" s="9">
        <f t="shared" si="3"/>
        <v>1.0885688622744281</v>
      </c>
      <c r="R18" s="1">
        <f t="shared" si="1"/>
        <v>1.2351664152538113</v>
      </c>
    </row>
    <row r="19" spans="2:18" x14ac:dyDescent="0.55000000000000004">
      <c r="B19" s="2">
        <v>18.100000000000001</v>
      </c>
      <c r="C19" s="2">
        <v>20</v>
      </c>
      <c r="D19" s="3">
        <v>1.2829999999999999</v>
      </c>
      <c r="F19" s="2">
        <f t="shared" si="2"/>
        <v>19.05</v>
      </c>
      <c r="G19" s="3">
        <v>1.2829999999999999</v>
      </c>
      <c r="J19" s="1">
        <v>1.2829999999999999</v>
      </c>
      <c r="L19" s="1">
        <f t="shared" si="0"/>
        <v>841</v>
      </c>
      <c r="O19" s="1">
        <v>841</v>
      </c>
      <c r="P19" s="1">
        <v>1.2829999999999999</v>
      </c>
      <c r="Q19" s="9">
        <f t="shared" si="3"/>
        <v>1.1439618776071652</v>
      </c>
      <c r="R19" s="1">
        <f t="shared" si="1"/>
        <v>1.2828529923026104</v>
      </c>
    </row>
    <row r="20" spans="2:18" x14ac:dyDescent="0.55000000000000004">
      <c r="B20" s="2">
        <v>20.100000000000001</v>
      </c>
      <c r="C20" s="2">
        <v>22.5</v>
      </c>
      <c r="D20" s="3">
        <v>1.339</v>
      </c>
      <c r="F20" s="2">
        <f t="shared" si="2"/>
        <v>21.3</v>
      </c>
      <c r="G20" s="3">
        <v>1.339</v>
      </c>
      <c r="J20" s="1">
        <v>1.339</v>
      </c>
      <c r="L20" s="1">
        <f t="shared" si="0"/>
        <v>903</v>
      </c>
      <c r="O20" s="1">
        <v>903</v>
      </c>
      <c r="P20" s="1">
        <v>1.339</v>
      </c>
      <c r="Q20" s="9">
        <f t="shared" si="3"/>
        <v>1.2084693914299631</v>
      </c>
      <c r="R20" s="1">
        <f t="shared" si="1"/>
        <v>1.3381702334301839</v>
      </c>
    </row>
    <row r="21" spans="2:18" x14ac:dyDescent="0.55000000000000004">
      <c r="B21" s="2">
        <v>22.6</v>
      </c>
      <c r="C21" s="2">
        <v>25</v>
      </c>
      <c r="D21" s="3">
        <v>1.391</v>
      </c>
      <c r="F21" s="2">
        <f t="shared" si="2"/>
        <v>23.8</v>
      </c>
      <c r="G21" s="3">
        <v>1.391</v>
      </c>
      <c r="J21" s="1">
        <v>1.391</v>
      </c>
      <c r="L21" s="1">
        <f t="shared" si="0"/>
        <v>963</v>
      </c>
      <c r="O21" s="1">
        <v>963</v>
      </c>
      <c r="P21" s="1">
        <v>1.391</v>
      </c>
      <c r="Q21" s="9">
        <f t="shared" si="3"/>
        <v>1.2694111879184538</v>
      </c>
      <c r="R21" s="1">
        <f t="shared" si="1"/>
        <v>1.3902505744344789</v>
      </c>
    </row>
    <row r="22" spans="2:18" x14ac:dyDescent="0.55000000000000004">
      <c r="B22" s="2">
        <v>25.1</v>
      </c>
      <c r="C22" s="2">
        <v>27.5</v>
      </c>
      <c r="D22" s="3">
        <v>1.4390000000000001</v>
      </c>
      <c r="F22" s="2">
        <f t="shared" si="2"/>
        <v>26.3</v>
      </c>
      <c r="G22" s="3">
        <v>1.4390000000000001</v>
      </c>
      <c r="J22" s="1">
        <v>1.4390000000000001</v>
      </c>
      <c r="L22" s="1">
        <f t="shared" si="0"/>
        <v>1020</v>
      </c>
      <c r="O22" s="1">
        <v>1020</v>
      </c>
      <c r="P22" s="1">
        <v>1.4390000000000001</v>
      </c>
      <c r="Q22" s="9">
        <f t="shared" si="3"/>
        <v>1.3260434454252099</v>
      </c>
      <c r="R22" s="1">
        <f t="shared" si="1"/>
        <v>1.4385178636489564</v>
      </c>
    </row>
    <row r="23" spans="2:18" x14ac:dyDescent="0.55000000000000004">
      <c r="B23" s="2">
        <v>27.6</v>
      </c>
      <c r="C23" s="2">
        <v>30</v>
      </c>
      <c r="D23" s="3">
        <v>1.4850000000000001</v>
      </c>
      <c r="F23" s="2">
        <f t="shared" si="2"/>
        <v>28.8</v>
      </c>
      <c r="G23" s="3">
        <v>1.4850000000000001</v>
      </c>
      <c r="J23" s="1">
        <v>1.4850000000000001</v>
      </c>
      <c r="L23" s="1">
        <f t="shared" si="0"/>
        <v>1076</v>
      </c>
      <c r="O23" s="1">
        <v>1076</v>
      </c>
      <c r="P23" s="1">
        <v>1.4850000000000001</v>
      </c>
      <c r="Q23" s="9">
        <f t="shared" si="3"/>
        <v>1.380558384161342</v>
      </c>
      <c r="R23" s="1">
        <f t="shared" si="1"/>
        <v>1.4848815248463385</v>
      </c>
    </row>
    <row r="24" spans="2:18" x14ac:dyDescent="0.55000000000000004">
      <c r="B24" s="2">
        <v>30.1</v>
      </c>
      <c r="C24" s="2">
        <v>32.5</v>
      </c>
      <c r="D24" s="3">
        <v>1.5289999999999999</v>
      </c>
      <c r="F24" s="2">
        <f t="shared" si="2"/>
        <v>31.3</v>
      </c>
      <c r="G24" s="3">
        <v>1.5289999999999999</v>
      </c>
      <c r="J24" s="1">
        <v>1.5289999999999999</v>
      </c>
      <c r="L24" s="1">
        <f t="shared" si="0"/>
        <v>1130</v>
      </c>
      <c r="O24" s="1">
        <v>1130</v>
      </c>
      <c r="P24" s="1">
        <v>1.5289999999999999</v>
      </c>
      <c r="Q24" s="9">
        <f t="shared" si="3"/>
        <v>1.4321321020552611</v>
      </c>
      <c r="R24" s="1">
        <f t="shared" si="1"/>
        <v>1.5286688869411584</v>
      </c>
    </row>
    <row r="25" spans="2:18" x14ac:dyDescent="0.55000000000000004">
      <c r="B25" s="2">
        <v>32.6</v>
      </c>
      <c r="C25" s="2">
        <v>35</v>
      </c>
      <c r="D25" s="3">
        <v>1.57</v>
      </c>
      <c r="F25" s="2">
        <f t="shared" si="2"/>
        <v>33.799999999999997</v>
      </c>
      <c r="G25" s="3">
        <v>1.57</v>
      </c>
      <c r="J25" s="1">
        <v>1.57</v>
      </c>
      <c r="L25" s="1">
        <f t="shared" si="0"/>
        <v>1181</v>
      </c>
      <c r="O25" s="1">
        <v>1181</v>
      </c>
      <c r="P25" s="1">
        <v>1.57</v>
      </c>
      <c r="Q25" s="9">
        <f t="shared" si="3"/>
        <v>1.4799921821479534</v>
      </c>
      <c r="R25" s="1">
        <f t="shared" si="1"/>
        <v>1.5692488509306397</v>
      </c>
    </row>
    <row r="26" spans="2:18" x14ac:dyDescent="0.55000000000000004">
      <c r="B26" s="2">
        <v>35.1</v>
      </c>
      <c r="C26" s="2">
        <v>37.5</v>
      </c>
      <c r="D26" s="3">
        <v>1.609</v>
      </c>
      <c r="F26" s="2">
        <f t="shared" si="2"/>
        <v>36.299999999999997</v>
      </c>
      <c r="G26" s="3">
        <v>1.609</v>
      </c>
      <c r="J26" s="1">
        <v>1.609</v>
      </c>
      <c r="L26" s="1">
        <f t="shared" si="0"/>
        <v>1231</v>
      </c>
      <c r="O26" s="1">
        <v>1231</v>
      </c>
      <c r="P26" s="1">
        <v>1.609</v>
      </c>
      <c r="Q26" s="9">
        <f t="shared" si="3"/>
        <v>1.5261535325510072</v>
      </c>
      <c r="R26" s="1">
        <f t="shared" si="1"/>
        <v>1.6083471215642537</v>
      </c>
    </row>
    <row r="27" spans="2:18" x14ac:dyDescent="0.55000000000000004">
      <c r="B27" s="2">
        <v>37.6</v>
      </c>
      <c r="C27" s="2">
        <v>40</v>
      </c>
      <c r="D27" s="3">
        <v>1.647</v>
      </c>
      <c r="F27" s="2">
        <f t="shared" si="2"/>
        <v>38.799999999999997</v>
      </c>
      <c r="G27" s="3">
        <v>1.647</v>
      </c>
      <c r="J27" s="1">
        <v>1.647</v>
      </c>
      <c r="L27" s="1">
        <f t="shared" si="0"/>
        <v>1281</v>
      </c>
      <c r="O27" s="1">
        <v>1281</v>
      </c>
      <c r="P27" s="1">
        <v>1.647</v>
      </c>
      <c r="Q27" s="9">
        <f t="shared" si="3"/>
        <v>1.5715974533598105</v>
      </c>
      <c r="R27" s="1">
        <f t="shared" si="1"/>
        <v>1.6468049428223788</v>
      </c>
    </row>
    <row r="28" spans="2:18" x14ac:dyDescent="0.55000000000000004">
      <c r="B28" s="2">
        <v>40.1</v>
      </c>
      <c r="C28" s="2">
        <v>42.5</v>
      </c>
      <c r="D28" s="3">
        <v>1.6839999999999999</v>
      </c>
      <c r="F28" s="2">
        <f t="shared" si="2"/>
        <v>41.3</v>
      </c>
      <c r="G28" s="3">
        <v>1.6839999999999999</v>
      </c>
      <c r="J28" s="1">
        <v>1.6839999999999999</v>
      </c>
      <c r="L28" s="1">
        <f t="shared" si="0"/>
        <v>1330</v>
      </c>
      <c r="O28" s="1">
        <v>1330</v>
      </c>
      <c r="P28" s="1">
        <v>1.6839999999999999</v>
      </c>
      <c r="Q28" s="9">
        <f t="shared" si="3"/>
        <v>1.6154677261779251</v>
      </c>
      <c r="R28" s="1">
        <f t="shared" si="1"/>
        <v>1.6839058934383495</v>
      </c>
    </row>
    <row r="29" spans="2:18" x14ac:dyDescent="0.55000000000000004">
      <c r="B29" s="2">
        <v>42.6</v>
      </c>
      <c r="C29" s="2">
        <v>45</v>
      </c>
      <c r="D29" s="3">
        <v>1.7190000000000001</v>
      </c>
      <c r="F29" s="2">
        <f t="shared" si="2"/>
        <v>43.8</v>
      </c>
      <c r="G29" s="3">
        <v>1.7190000000000001</v>
      </c>
      <c r="J29" s="1">
        <v>1.7190000000000001</v>
      </c>
      <c r="L29" s="1">
        <f t="shared" si="0"/>
        <v>1377</v>
      </c>
      <c r="O29" s="1">
        <v>1377</v>
      </c>
      <c r="P29" s="1">
        <v>1.7190000000000001</v>
      </c>
      <c r="Q29" s="9">
        <f t="shared" si="3"/>
        <v>1.6569555227746218</v>
      </c>
      <c r="R29" s="1">
        <f t="shared" si="1"/>
        <v>1.7189738405455417</v>
      </c>
    </row>
    <row r="30" spans="2:18" x14ac:dyDescent="0.55000000000000004">
      <c r="B30" s="2">
        <v>45.1</v>
      </c>
      <c r="C30" s="2">
        <v>47.5</v>
      </c>
      <c r="D30" s="3">
        <v>1.752</v>
      </c>
      <c r="F30" s="2">
        <f t="shared" si="2"/>
        <v>46.3</v>
      </c>
      <c r="G30" s="3">
        <v>1.752</v>
      </c>
      <c r="J30" s="1">
        <v>1.752</v>
      </c>
      <c r="L30" s="1">
        <f t="shared" si="0"/>
        <v>1421</v>
      </c>
      <c r="O30" s="1">
        <v>1421</v>
      </c>
      <c r="P30" s="1">
        <v>1.752</v>
      </c>
      <c r="Q30" s="9">
        <f t="shared" si="3"/>
        <v>1.6952909348404623</v>
      </c>
      <c r="R30" s="1">
        <f t="shared" si="1"/>
        <v>1.7513649558727153</v>
      </c>
    </row>
    <row r="31" spans="2:18" x14ac:dyDescent="0.55000000000000004">
      <c r="B31" s="2">
        <v>47.6</v>
      </c>
      <c r="C31" s="2">
        <v>50</v>
      </c>
      <c r="D31" s="3">
        <v>1.7849999999999999</v>
      </c>
      <c r="F31" s="2">
        <f t="shared" si="2"/>
        <v>48.8</v>
      </c>
      <c r="G31" s="3">
        <v>1.7849999999999999</v>
      </c>
      <c r="J31" s="1">
        <v>1.7849999999999999</v>
      </c>
      <c r="L31" s="1">
        <f t="shared" si="0"/>
        <v>1467</v>
      </c>
      <c r="O31" s="1">
        <v>1467</v>
      </c>
      <c r="P31" s="1">
        <v>1.7849999999999999</v>
      </c>
      <c r="Q31" s="9">
        <f t="shared" si="3"/>
        <v>1.7348673756630821</v>
      </c>
      <c r="R31" s="1">
        <f t="shared" si="1"/>
        <v>1.7847954084782665</v>
      </c>
    </row>
    <row r="32" spans="2:18" x14ac:dyDescent="0.55000000000000004">
      <c r="B32" s="2">
        <v>50.1</v>
      </c>
      <c r="C32" s="2">
        <v>52.5</v>
      </c>
      <c r="D32" s="3">
        <v>1.8169999999999999</v>
      </c>
      <c r="F32" s="2">
        <f t="shared" si="2"/>
        <v>51.3</v>
      </c>
      <c r="G32" s="3">
        <v>1.8169999999999999</v>
      </c>
      <c r="H32" s="1">
        <v>2000</v>
      </c>
      <c r="J32" s="1">
        <v>1.8169999999999999</v>
      </c>
      <c r="K32" s="1">
        <v>2000</v>
      </c>
      <c r="L32" s="1">
        <f t="shared" si="0"/>
        <v>1511</v>
      </c>
      <c r="M32" s="1">
        <f>L32/K32*100</f>
        <v>75.55</v>
      </c>
      <c r="O32" s="1">
        <v>1511</v>
      </c>
      <c r="P32" s="1">
        <v>1.8169999999999999</v>
      </c>
      <c r="Q32" s="9">
        <f t="shared" si="3"/>
        <v>1.7722608586009885</v>
      </c>
      <c r="R32" s="1">
        <f t="shared" si="1"/>
        <v>1.8163758428491883</v>
      </c>
    </row>
    <row r="33" spans="2:18" x14ac:dyDescent="0.55000000000000004">
      <c r="B33" s="2">
        <v>52.6</v>
      </c>
      <c r="C33" s="2">
        <v>55</v>
      </c>
      <c r="D33" s="3">
        <v>1.847</v>
      </c>
      <c r="F33" s="2">
        <f t="shared" si="2"/>
        <v>53.8</v>
      </c>
      <c r="G33" s="3">
        <v>1.847</v>
      </c>
      <c r="J33" s="1">
        <v>1.847</v>
      </c>
      <c r="L33" s="1">
        <f t="shared" si="0"/>
        <v>1554</v>
      </c>
      <c r="O33" s="1">
        <v>1554</v>
      </c>
      <c r="P33" s="1">
        <v>1.847</v>
      </c>
      <c r="Q33" s="9">
        <f t="shared" si="3"/>
        <v>1.8083832060068985</v>
      </c>
      <c r="R33" s="1">
        <f t="shared" si="1"/>
        <v>1.8468793289373886</v>
      </c>
    </row>
    <row r="34" spans="2:18" x14ac:dyDescent="0.55000000000000004">
      <c r="B34" s="2">
        <v>55.1</v>
      </c>
      <c r="C34" s="2">
        <v>57.5</v>
      </c>
      <c r="D34" s="3">
        <v>1.877</v>
      </c>
      <c r="F34" s="2">
        <f t="shared" si="2"/>
        <v>56.3</v>
      </c>
      <c r="G34" s="3">
        <v>1.877</v>
      </c>
      <c r="J34" s="1">
        <v>1.877</v>
      </c>
      <c r="L34" s="1">
        <f t="shared" si="0"/>
        <v>1596</v>
      </c>
      <c r="O34" s="1">
        <v>1596</v>
      </c>
      <c r="P34" s="1">
        <v>1.877</v>
      </c>
      <c r="Q34" s="9">
        <f t="shared" si="3"/>
        <v>1.8432769141127503</v>
      </c>
      <c r="R34" s="1">
        <f t="shared" si="1"/>
        <v>1.8763439157403659</v>
      </c>
    </row>
    <row r="35" spans="2:18" x14ac:dyDescent="0.55000000000000004">
      <c r="B35" s="2">
        <v>57.6</v>
      </c>
      <c r="C35" s="2">
        <v>60</v>
      </c>
      <c r="D35" s="3">
        <v>1.9059999999999999</v>
      </c>
      <c r="F35" s="2">
        <f t="shared" si="2"/>
        <v>58.8</v>
      </c>
      <c r="G35" s="3">
        <v>1.9059999999999999</v>
      </c>
      <c r="J35" s="1">
        <v>1.9059999999999999</v>
      </c>
      <c r="L35" s="1">
        <f t="shared" si="0"/>
        <v>1638</v>
      </c>
      <c r="O35" s="1">
        <v>1638</v>
      </c>
      <c r="P35" s="1">
        <v>1.9059999999999999</v>
      </c>
      <c r="Q35" s="9">
        <f t="shared" si="3"/>
        <v>1.877798978093032</v>
      </c>
      <c r="R35" s="1">
        <f t="shared" si="1"/>
        <v>1.9054949509525341</v>
      </c>
    </row>
    <row r="36" spans="2:18" x14ac:dyDescent="0.55000000000000004">
      <c r="B36" s="2">
        <v>60.1</v>
      </c>
      <c r="C36" s="2">
        <v>65</v>
      </c>
      <c r="D36" s="3">
        <v>1.962</v>
      </c>
      <c r="F36" s="2">
        <f t="shared" si="2"/>
        <v>62.55</v>
      </c>
      <c r="G36" s="3">
        <v>1.962</v>
      </c>
      <c r="J36" s="1">
        <v>1.962</v>
      </c>
      <c r="L36" s="1">
        <f t="shared" si="0"/>
        <v>1720</v>
      </c>
      <c r="O36" s="1">
        <v>1720</v>
      </c>
      <c r="P36" s="1">
        <v>1.962</v>
      </c>
      <c r="Q36" s="9">
        <f t="shared" si="3"/>
        <v>1.9441717017239621</v>
      </c>
      <c r="R36" s="1">
        <f t="shared" si="1"/>
        <v>1.9615473075219028</v>
      </c>
    </row>
    <row r="37" spans="2:18" x14ac:dyDescent="0.55000000000000004">
      <c r="B37" s="2">
        <v>65.099999999999994</v>
      </c>
      <c r="C37" s="2">
        <v>70</v>
      </c>
      <c r="D37" s="3">
        <v>2.0150000000000001</v>
      </c>
      <c r="F37" s="2">
        <f t="shared" si="2"/>
        <v>67.55</v>
      </c>
      <c r="G37" s="3">
        <v>2.0150000000000001</v>
      </c>
      <c r="J37" s="1">
        <v>2.0150000000000001</v>
      </c>
      <c r="L37" s="1">
        <f t="shared" si="0"/>
        <v>1799</v>
      </c>
      <c r="O37" s="1">
        <v>1799</v>
      </c>
      <c r="P37" s="1">
        <v>2.0150000000000001</v>
      </c>
      <c r="Q37" s="9">
        <f t="shared" si="3"/>
        <v>2.0068927536416625</v>
      </c>
      <c r="R37" s="1">
        <f t="shared" si="1"/>
        <v>2.0145302172442294</v>
      </c>
    </row>
    <row r="38" spans="2:18" x14ac:dyDescent="0.55000000000000004">
      <c r="B38" s="2">
        <v>70.099999999999994</v>
      </c>
      <c r="C38" s="2">
        <v>75</v>
      </c>
      <c r="D38" s="3">
        <v>2.0649999999999999</v>
      </c>
      <c r="F38" s="2">
        <f t="shared" si="2"/>
        <v>72.55</v>
      </c>
      <c r="G38" s="3">
        <v>2.0649999999999999</v>
      </c>
      <c r="J38" s="1">
        <v>2.0649999999999999</v>
      </c>
      <c r="L38" s="1">
        <f t="shared" si="0"/>
        <v>1875</v>
      </c>
      <c r="O38" s="1">
        <v>1875</v>
      </c>
      <c r="P38" s="1">
        <v>2.0649999999999999</v>
      </c>
      <c r="Q38" s="9">
        <f t="shared" si="3"/>
        <v>2.0661604769073096</v>
      </c>
      <c r="R38" s="1">
        <f t="shared" si="1"/>
        <v>2.0646154452595487</v>
      </c>
    </row>
    <row r="39" spans="2:18" x14ac:dyDescent="0.55000000000000004">
      <c r="B39" s="2">
        <v>75.099999999999994</v>
      </c>
      <c r="C39" s="2">
        <v>80</v>
      </c>
      <c r="D39" s="3">
        <v>2.1139999999999999</v>
      </c>
      <c r="F39" s="2">
        <f t="shared" si="2"/>
        <v>77.55</v>
      </c>
      <c r="G39" s="3">
        <v>2.1139999999999999</v>
      </c>
      <c r="J39" s="1">
        <v>2.1139999999999999</v>
      </c>
      <c r="L39" s="1">
        <f t="shared" si="0"/>
        <v>1951</v>
      </c>
      <c r="O39" s="1">
        <v>1951</v>
      </c>
      <c r="P39" s="1">
        <v>2.1139999999999999</v>
      </c>
      <c r="Q39" s="9">
        <f t="shared" si="3"/>
        <v>2.1244311679923893</v>
      </c>
      <c r="R39" s="1">
        <f t="shared" si="1"/>
        <v>2.113881936885428</v>
      </c>
    </row>
    <row r="40" spans="2:18" x14ac:dyDescent="0.55000000000000004">
      <c r="B40" s="2">
        <v>80.099999999999994</v>
      </c>
      <c r="C40" s="2">
        <v>85</v>
      </c>
      <c r="D40" s="3">
        <v>2.161</v>
      </c>
      <c r="F40" s="2">
        <f t="shared" si="2"/>
        <v>82.55</v>
      </c>
      <c r="G40" s="3">
        <v>2.161</v>
      </c>
      <c r="J40" s="1">
        <v>2.161</v>
      </c>
      <c r="L40" s="1">
        <f t="shared" si="0"/>
        <v>2024</v>
      </c>
      <c r="O40" s="1">
        <v>2024</v>
      </c>
      <c r="P40" s="1">
        <v>2.161</v>
      </c>
      <c r="Q40" s="9">
        <f t="shared" si="3"/>
        <v>2.1795082004615236</v>
      </c>
      <c r="R40" s="1">
        <f t="shared" si="1"/>
        <v>2.1604742135631865</v>
      </c>
    </row>
    <row r="41" spans="2:18" x14ac:dyDescent="0.55000000000000004">
      <c r="B41" s="2">
        <v>85.1</v>
      </c>
      <c r="C41" s="2">
        <v>90</v>
      </c>
      <c r="D41" s="3">
        <v>2.206</v>
      </c>
      <c r="F41" s="2">
        <f t="shared" si="2"/>
        <v>87.55</v>
      </c>
      <c r="G41" s="3">
        <v>2.206</v>
      </c>
      <c r="J41" s="1">
        <v>2.206</v>
      </c>
      <c r="L41" s="1">
        <f t="shared" si="0"/>
        <v>2096</v>
      </c>
      <c r="O41" s="1">
        <v>2096</v>
      </c>
      <c r="P41" s="1">
        <v>2.206</v>
      </c>
      <c r="Q41" s="9">
        <f t="shared" si="3"/>
        <v>2.233012539743906</v>
      </c>
      <c r="R41" s="1">
        <f t="shared" si="1"/>
        <v>2.2057636780288878</v>
      </c>
    </row>
    <row r="42" spans="2:18" x14ac:dyDescent="0.55000000000000004">
      <c r="B42" s="2">
        <v>90.1</v>
      </c>
      <c r="C42" s="2">
        <v>95</v>
      </c>
      <c r="D42" s="3">
        <v>2.2490000000000001</v>
      </c>
      <c r="F42" s="2">
        <f t="shared" si="2"/>
        <v>92.55</v>
      </c>
      <c r="G42" s="3">
        <v>2.2490000000000001</v>
      </c>
      <c r="J42" s="1">
        <v>2.2490000000000001</v>
      </c>
      <c r="L42" s="1">
        <f t="shared" si="0"/>
        <v>2165</v>
      </c>
      <c r="O42" s="1">
        <v>2165</v>
      </c>
      <c r="P42" s="1">
        <v>2.2490000000000001</v>
      </c>
      <c r="Q42" s="9">
        <f t="shared" si="3"/>
        <v>2.2835579829664003</v>
      </c>
      <c r="R42" s="1">
        <f t="shared" si="1"/>
        <v>2.2485762555247106</v>
      </c>
    </row>
    <row r="43" spans="2:18" x14ac:dyDescent="0.55000000000000004">
      <c r="B43" s="2">
        <v>95.1</v>
      </c>
      <c r="C43" s="2">
        <v>100</v>
      </c>
      <c r="D43" s="3">
        <v>2.2909999999999999</v>
      </c>
      <c r="F43" s="2">
        <f t="shared" si="2"/>
        <v>97.55</v>
      </c>
      <c r="G43" s="3">
        <v>2.2909999999999999</v>
      </c>
      <c r="J43" s="1">
        <v>2.2909999999999999</v>
      </c>
      <c r="L43" s="1">
        <f t="shared" si="0"/>
        <v>2234</v>
      </c>
      <c r="O43" s="1">
        <v>2234</v>
      </c>
      <c r="P43" s="1">
        <v>2.2909999999999999</v>
      </c>
      <c r="Q43" s="9">
        <f t="shared" si="3"/>
        <v>2.3334188399747919</v>
      </c>
      <c r="R43" s="1">
        <f t="shared" si="1"/>
        <v>2.2908376531144738</v>
      </c>
    </row>
    <row r="44" spans="2:18" x14ac:dyDescent="0.55000000000000004">
      <c r="B44" s="2">
        <v>100.1</v>
      </c>
      <c r="C44" s="2">
        <v>105</v>
      </c>
      <c r="D44" s="3">
        <v>2.331</v>
      </c>
      <c r="F44" s="2">
        <f t="shared" si="2"/>
        <v>102.55</v>
      </c>
      <c r="G44" s="3">
        <v>2.331</v>
      </c>
      <c r="J44" s="1">
        <v>2.331</v>
      </c>
      <c r="L44" s="1">
        <f t="shared" si="0"/>
        <v>2300</v>
      </c>
      <c r="O44" s="1">
        <v>2300</v>
      </c>
      <c r="P44" s="1">
        <v>2.331</v>
      </c>
      <c r="Q44" s="9">
        <f t="shared" si="3"/>
        <v>2.3804962417638937</v>
      </c>
      <c r="R44" s="1">
        <f t="shared" si="1"/>
        <v>2.3307678111287653</v>
      </c>
    </row>
    <row r="45" spans="2:18" x14ac:dyDescent="0.55000000000000004">
      <c r="B45" s="2">
        <v>105.1</v>
      </c>
      <c r="C45" s="2">
        <v>110</v>
      </c>
      <c r="D45" s="3">
        <v>2.371</v>
      </c>
      <c r="F45" s="2">
        <f t="shared" si="2"/>
        <v>107.55</v>
      </c>
      <c r="G45" s="3">
        <v>2.371</v>
      </c>
      <c r="J45" s="1">
        <v>2.371</v>
      </c>
      <c r="L45" s="1">
        <f t="shared" si="0"/>
        <v>2367</v>
      </c>
      <c r="O45" s="1">
        <v>2367</v>
      </c>
      <c r="P45" s="1">
        <v>2.371</v>
      </c>
      <c r="Q45" s="9">
        <f t="shared" si="3"/>
        <v>2.4276944650843602</v>
      </c>
      <c r="R45" s="1">
        <f t="shared" si="1"/>
        <v>2.370829348771831</v>
      </c>
    </row>
    <row r="46" spans="2:18" x14ac:dyDescent="0.55000000000000004">
      <c r="B46" s="2">
        <v>110.1</v>
      </c>
      <c r="C46" s="2">
        <v>115</v>
      </c>
      <c r="D46" s="3">
        <v>2.4089999999999998</v>
      </c>
      <c r="F46" s="2">
        <f t="shared" si="2"/>
        <v>112.55</v>
      </c>
      <c r="G46" s="3">
        <v>2.4089999999999998</v>
      </c>
      <c r="J46" s="1">
        <v>2.4089999999999998</v>
      </c>
      <c r="L46" s="1">
        <f t="shared" si="0"/>
        <v>2431</v>
      </c>
      <c r="O46" s="1">
        <v>2431</v>
      </c>
      <c r="P46" s="1">
        <v>2.4089999999999998</v>
      </c>
      <c r="Q46" s="9">
        <f t="shared" si="3"/>
        <v>2.4722418908165475</v>
      </c>
      <c r="R46" s="1">
        <f t="shared" si="1"/>
        <v>2.4086687783807226</v>
      </c>
    </row>
    <row r="47" spans="2:18" x14ac:dyDescent="0.55000000000000004">
      <c r="B47" s="2">
        <v>115.1</v>
      </c>
      <c r="C47" s="2">
        <v>120</v>
      </c>
      <c r="D47" s="3">
        <v>2.4460000000000002</v>
      </c>
      <c r="F47" s="2">
        <f t="shared" si="2"/>
        <v>117.55</v>
      </c>
      <c r="G47" s="3">
        <v>2.4460000000000002</v>
      </c>
      <c r="J47" s="1">
        <v>2.4460000000000002</v>
      </c>
      <c r="L47" s="1">
        <f t="shared" si="0"/>
        <v>2494</v>
      </c>
      <c r="O47" s="1">
        <v>2494</v>
      </c>
      <c r="P47" s="1">
        <v>2.4460000000000002</v>
      </c>
      <c r="Q47" s="9">
        <f t="shared" si="3"/>
        <v>2.5155980696207014</v>
      </c>
      <c r="R47" s="1">
        <f t="shared" si="1"/>
        <v>2.4455234460582465</v>
      </c>
    </row>
    <row r="48" spans="2:18" x14ac:dyDescent="0.55000000000000004">
      <c r="B48" s="2">
        <v>120.1</v>
      </c>
      <c r="C48" s="2">
        <v>125</v>
      </c>
      <c r="D48" s="3">
        <v>2.4820000000000002</v>
      </c>
      <c r="F48" s="2">
        <f t="shared" si="2"/>
        <v>122.55</v>
      </c>
      <c r="G48" s="3">
        <v>2.4820000000000002</v>
      </c>
      <c r="J48" s="1">
        <v>2.4820000000000002</v>
      </c>
      <c r="L48" s="1">
        <f t="shared" si="0"/>
        <v>2556</v>
      </c>
      <c r="O48" s="1">
        <v>2556</v>
      </c>
      <c r="P48" s="1">
        <v>2.4820000000000002</v>
      </c>
      <c r="Q48" s="9">
        <f t="shared" si="3"/>
        <v>2.5578021685455856</v>
      </c>
      <c r="R48" s="1">
        <f t="shared" si="1"/>
        <v>2.4814254236360909</v>
      </c>
    </row>
    <row r="49" spans="2:18" x14ac:dyDescent="0.55000000000000004">
      <c r="B49" s="2">
        <v>125.1</v>
      </c>
      <c r="C49" s="2">
        <v>130</v>
      </c>
      <c r="D49" s="3">
        <v>2.5179999999999998</v>
      </c>
      <c r="F49" s="2">
        <f t="shared" si="2"/>
        <v>127.55</v>
      </c>
      <c r="G49" s="3">
        <v>2.5179999999999998</v>
      </c>
      <c r="J49" s="1">
        <v>2.5179999999999998</v>
      </c>
      <c r="L49" s="1">
        <f t="shared" si="0"/>
        <v>2619</v>
      </c>
      <c r="O49" s="1">
        <v>2619</v>
      </c>
      <c r="P49" s="1">
        <v>2.5179999999999998</v>
      </c>
      <c r="Q49" s="9">
        <f t="shared" si="3"/>
        <v>2.6002306968232292</v>
      </c>
      <c r="R49" s="1">
        <f t="shared" si="1"/>
        <v>2.5175456603408395</v>
      </c>
    </row>
    <row r="50" spans="2:18" x14ac:dyDescent="0.55000000000000004">
      <c r="B50" s="2">
        <v>130.1</v>
      </c>
      <c r="C50" s="2">
        <v>135</v>
      </c>
      <c r="D50" s="3">
        <v>2.552</v>
      </c>
      <c r="F50" s="2">
        <f t="shared" si="2"/>
        <v>132.55000000000001</v>
      </c>
      <c r="G50" s="3">
        <v>2.552</v>
      </c>
      <c r="J50" s="1">
        <v>2.552</v>
      </c>
      <c r="L50" s="1">
        <f t="shared" si="0"/>
        <v>2679</v>
      </c>
      <c r="O50" s="1">
        <v>2679</v>
      </c>
      <c r="P50" s="1">
        <v>2.552</v>
      </c>
      <c r="Q50" s="9">
        <f t="shared" si="3"/>
        <v>2.6402244110117157</v>
      </c>
      <c r="R50" s="1">
        <f t="shared" si="1"/>
        <v>2.5516189122790331</v>
      </c>
    </row>
    <row r="51" spans="2:18" x14ac:dyDescent="0.55000000000000004">
      <c r="B51" s="2">
        <v>135.1</v>
      </c>
      <c r="C51" s="2">
        <v>140</v>
      </c>
      <c r="D51" s="3">
        <v>2.5859999999999999</v>
      </c>
      <c r="F51" s="2">
        <f t="shared" si="2"/>
        <v>137.55000000000001</v>
      </c>
      <c r="G51" s="3">
        <v>2.5859999999999999</v>
      </c>
      <c r="J51" s="1">
        <v>2.5859999999999999</v>
      </c>
      <c r="L51" s="1">
        <f t="shared" si="0"/>
        <v>2740</v>
      </c>
      <c r="O51" s="1">
        <v>2740</v>
      </c>
      <c r="P51" s="1">
        <v>2.5859999999999999</v>
      </c>
      <c r="Q51" s="9">
        <f t="shared" si="3"/>
        <v>2.6804826871503513</v>
      </c>
      <c r="R51" s="1">
        <f t="shared" si="1"/>
        <v>2.5859435173110703</v>
      </c>
    </row>
    <row r="52" spans="2:18" x14ac:dyDescent="0.55000000000000004">
      <c r="B52" s="2">
        <v>140.1</v>
      </c>
      <c r="C52" s="2">
        <v>145</v>
      </c>
      <c r="D52" s="3">
        <v>2.6190000000000002</v>
      </c>
      <c r="F52" s="2">
        <f t="shared" si="2"/>
        <v>142.55000000000001</v>
      </c>
      <c r="G52" s="3">
        <v>2.6190000000000002</v>
      </c>
      <c r="J52" s="1">
        <v>2.6190000000000002</v>
      </c>
      <c r="L52" s="1">
        <f t="shared" si="0"/>
        <v>2799</v>
      </c>
      <c r="O52" s="1">
        <v>2799</v>
      </c>
      <c r="P52" s="1">
        <v>2.6190000000000002</v>
      </c>
      <c r="Q52" s="9">
        <f t="shared" si="3"/>
        <v>2.719046539967461</v>
      </c>
      <c r="R52" s="1">
        <f t="shared" si="1"/>
        <v>2.6188484137694168</v>
      </c>
    </row>
    <row r="53" spans="2:18" x14ac:dyDescent="0.55000000000000004">
      <c r="B53" s="2">
        <v>145.1</v>
      </c>
      <c r="C53" s="2">
        <v>150</v>
      </c>
      <c r="D53" s="3">
        <v>2.6509999999999998</v>
      </c>
      <c r="F53" s="2">
        <f t="shared" si="2"/>
        <v>147.55000000000001</v>
      </c>
      <c r="G53" s="3">
        <v>2.6509999999999998</v>
      </c>
      <c r="J53" s="1">
        <v>2.6509999999999998</v>
      </c>
      <c r="L53" s="1">
        <f t="shared" si="0"/>
        <v>2857</v>
      </c>
      <c r="O53" s="1">
        <v>2857</v>
      </c>
      <c r="P53" s="1">
        <v>2.6509999999999998</v>
      </c>
      <c r="Q53" s="9">
        <f t="shared" si="3"/>
        <v>2.7566078909469582</v>
      </c>
      <c r="R53" s="1">
        <f t="shared" si="1"/>
        <v>2.6509218882594472</v>
      </c>
    </row>
    <row r="54" spans="2:18" x14ac:dyDescent="0.55000000000000004">
      <c r="B54" s="2">
        <v>150.1</v>
      </c>
      <c r="C54" s="2">
        <v>155</v>
      </c>
      <c r="D54" s="3">
        <v>2.6819999999999999</v>
      </c>
      <c r="F54" s="2">
        <f t="shared" si="2"/>
        <v>152.55000000000001</v>
      </c>
      <c r="G54" s="3">
        <v>2.6819999999999999</v>
      </c>
      <c r="J54" s="1">
        <v>2.6819999999999999</v>
      </c>
      <c r="L54" s="1">
        <f t="shared" si="0"/>
        <v>2913</v>
      </c>
      <c r="O54" s="1">
        <v>2913</v>
      </c>
      <c r="P54" s="1">
        <v>2.6819999999999999</v>
      </c>
      <c r="Q54" s="9">
        <f t="shared" si="3"/>
        <v>2.7925545885663268</v>
      </c>
      <c r="R54" s="1">
        <f t="shared" si="1"/>
        <v>2.681639168031082</v>
      </c>
    </row>
    <row r="55" spans="2:18" x14ac:dyDescent="0.55000000000000004">
      <c r="B55" s="2">
        <v>155.1</v>
      </c>
      <c r="C55" s="2">
        <v>160</v>
      </c>
      <c r="D55" s="3">
        <v>2.7130000000000001</v>
      </c>
      <c r="F55" s="2">
        <f t="shared" si="2"/>
        <v>157.55000000000001</v>
      </c>
      <c r="G55" s="3">
        <v>2.7130000000000001</v>
      </c>
      <c r="J55" s="1">
        <v>2.7130000000000001</v>
      </c>
      <c r="L55" s="1">
        <f t="shared" si="0"/>
        <v>2970</v>
      </c>
      <c r="O55" s="1">
        <v>2970</v>
      </c>
      <c r="P55" s="1">
        <v>2.7130000000000001</v>
      </c>
      <c r="Q55" s="9">
        <f t="shared" si="3"/>
        <v>2.8288292744085677</v>
      </c>
      <c r="R55" s="1">
        <f t="shared" si="1"/>
        <v>2.7126594445004826</v>
      </c>
    </row>
    <row r="56" spans="2:18" x14ac:dyDescent="0.55000000000000004">
      <c r="B56" s="2">
        <v>160.1</v>
      </c>
      <c r="C56" s="2">
        <v>165</v>
      </c>
      <c r="D56" s="3">
        <v>2.7429999999999999</v>
      </c>
      <c r="F56" s="2">
        <f t="shared" si="2"/>
        <v>162.55000000000001</v>
      </c>
      <c r="G56" s="3">
        <v>2.7429999999999999</v>
      </c>
      <c r="J56" s="1">
        <v>2.7429999999999999</v>
      </c>
      <c r="L56" s="1">
        <f t="shared" si="0"/>
        <v>3026</v>
      </c>
      <c r="O56" s="1">
        <v>3026</v>
      </c>
      <c r="P56" s="1">
        <v>2.7429999999999999</v>
      </c>
      <c r="Q56" s="9">
        <f t="shared" si="3"/>
        <v>2.8641669345341696</v>
      </c>
      <c r="R56" s="1">
        <f t="shared" si="1"/>
        <v>2.7429006987945632</v>
      </c>
    </row>
    <row r="57" spans="2:18" x14ac:dyDescent="0.55000000000000004">
      <c r="B57" s="2">
        <v>165.1</v>
      </c>
      <c r="C57" s="2">
        <v>170</v>
      </c>
      <c r="D57" s="3">
        <v>2.7730000000000001</v>
      </c>
      <c r="F57" s="2">
        <f t="shared" si="2"/>
        <v>167.55</v>
      </c>
      <c r="G57" s="3">
        <v>2.7730000000000001</v>
      </c>
      <c r="J57" s="1">
        <v>2.7730000000000001</v>
      </c>
      <c r="L57" s="1">
        <f t="shared" si="0"/>
        <v>3082</v>
      </c>
      <c r="O57" s="1">
        <v>3082</v>
      </c>
      <c r="P57" s="1">
        <v>2.7730000000000001</v>
      </c>
      <c r="Q57" s="9">
        <f t="shared" si="3"/>
        <v>2.8992140219794553</v>
      </c>
      <c r="R57" s="1">
        <f t="shared" si="1"/>
        <v>2.7729152960785224</v>
      </c>
    </row>
    <row r="58" spans="2:18" x14ac:dyDescent="0.55000000000000004">
      <c r="B58" s="2">
        <v>170.1</v>
      </c>
      <c r="C58" s="2">
        <v>175</v>
      </c>
      <c r="D58" s="3">
        <v>2.802</v>
      </c>
      <c r="F58" s="2">
        <f t="shared" si="2"/>
        <v>172.55</v>
      </c>
      <c r="G58" s="3">
        <v>2.802</v>
      </c>
      <c r="J58" s="1">
        <v>2.802</v>
      </c>
      <c r="L58" s="1">
        <f t="shared" si="0"/>
        <v>3136</v>
      </c>
      <c r="O58" s="1">
        <v>3136</v>
      </c>
      <c r="P58" s="1">
        <v>2.802</v>
      </c>
      <c r="Q58" s="9">
        <f t="shared" si="3"/>
        <v>2.932740837870099</v>
      </c>
      <c r="R58" s="1">
        <f t="shared" si="1"/>
        <v>2.8016486874808089</v>
      </c>
    </row>
    <row r="59" spans="2:18" x14ac:dyDescent="0.55000000000000004">
      <c r="B59" s="2">
        <v>175.1</v>
      </c>
      <c r="C59" s="2">
        <v>180</v>
      </c>
      <c r="D59" s="3">
        <v>2.831</v>
      </c>
      <c r="F59" s="2">
        <f t="shared" si="2"/>
        <v>177.55</v>
      </c>
      <c r="G59" s="3">
        <v>2.831</v>
      </c>
      <c r="J59" s="1">
        <v>2.831</v>
      </c>
      <c r="L59" s="1">
        <f t="shared" si="0"/>
        <v>3191</v>
      </c>
      <c r="O59" s="1">
        <v>3191</v>
      </c>
      <c r="P59" s="1">
        <v>2.831</v>
      </c>
      <c r="Q59" s="9">
        <f t="shared" si="3"/>
        <v>2.9666238063821848</v>
      </c>
      <c r="R59" s="1">
        <f t="shared" si="1"/>
        <v>2.8307081765831614</v>
      </c>
    </row>
    <row r="60" spans="2:18" x14ac:dyDescent="0.55000000000000004">
      <c r="B60" s="2">
        <v>180.1</v>
      </c>
      <c r="C60" s="2">
        <v>190</v>
      </c>
      <c r="D60" s="3">
        <v>2.8860000000000001</v>
      </c>
      <c r="F60" s="2">
        <f t="shared" si="2"/>
        <v>185.05</v>
      </c>
      <c r="G60" s="3">
        <v>2.8860000000000001</v>
      </c>
      <c r="J60" s="1">
        <v>2.8860000000000001</v>
      </c>
      <c r="L60" s="1">
        <f t="shared" si="0"/>
        <v>3296</v>
      </c>
      <c r="O60" s="1">
        <v>3296</v>
      </c>
      <c r="P60" s="1">
        <v>2.8860000000000001</v>
      </c>
      <c r="Q60" s="9">
        <f t="shared" si="3"/>
        <v>3.0305896972940971</v>
      </c>
      <c r="R60" s="1">
        <f t="shared" si="1"/>
        <v>2.8856260171070773</v>
      </c>
    </row>
    <row r="61" spans="2:18" x14ac:dyDescent="0.55000000000000004">
      <c r="B61" s="2">
        <v>190.1</v>
      </c>
      <c r="C61" s="2">
        <v>195</v>
      </c>
      <c r="D61" s="3">
        <v>2.9129999999999998</v>
      </c>
      <c r="F61" s="2">
        <f t="shared" si="2"/>
        <v>192.55</v>
      </c>
      <c r="G61" s="3">
        <v>2.9129999999999998</v>
      </c>
      <c r="J61" s="1">
        <v>2.9129999999999998</v>
      </c>
      <c r="L61" s="1">
        <f t="shared" si="0"/>
        <v>3348</v>
      </c>
      <c r="O61" s="1">
        <v>3348</v>
      </c>
      <c r="P61" s="1">
        <v>2.9129999999999998</v>
      </c>
      <c r="Q61" s="9">
        <f t="shared" si="3"/>
        <v>3.0619283957466688</v>
      </c>
      <c r="R61" s="1">
        <f t="shared" si="1"/>
        <v>2.9125598067263443</v>
      </c>
    </row>
    <row r="62" spans="2:18" x14ac:dyDescent="0.55000000000000004">
      <c r="B62" s="2">
        <v>195.1</v>
      </c>
      <c r="C62" s="2">
        <v>200</v>
      </c>
      <c r="D62" s="3">
        <v>2.94</v>
      </c>
      <c r="F62" s="2">
        <f t="shared" si="2"/>
        <v>197.55</v>
      </c>
      <c r="G62" s="3">
        <v>2.94</v>
      </c>
      <c r="J62" s="1">
        <v>2.94</v>
      </c>
      <c r="L62" s="1">
        <f t="shared" si="0"/>
        <v>3401</v>
      </c>
      <c r="O62" s="1">
        <v>3401</v>
      </c>
      <c r="P62" s="1">
        <v>2.94</v>
      </c>
      <c r="Q62" s="9">
        <f t="shared" si="3"/>
        <v>3.0936447753119758</v>
      </c>
      <c r="R62" s="1">
        <f t="shared" si="1"/>
        <v>2.9398371374311241</v>
      </c>
    </row>
    <row r="63" spans="2:18" x14ac:dyDescent="0.55000000000000004">
      <c r="B63" s="2">
        <v>200.1</v>
      </c>
      <c r="C63" s="2">
        <v>210</v>
      </c>
      <c r="D63" s="3">
        <v>2.992</v>
      </c>
      <c r="F63" s="2">
        <f t="shared" si="2"/>
        <v>205.05</v>
      </c>
      <c r="G63" s="3">
        <v>2.992</v>
      </c>
      <c r="J63" s="1">
        <v>2.992</v>
      </c>
      <c r="L63" s="1">
        <f t="shared" si="0"/>
        <v>3503</v>
      </c>
      <c r="O63" s="1">
        <v>3503</v>
      </c>
      <c r="P63" s="1">
        <v>2.992</v>
      </c>
      <c r="Q63" s="9">
        <f t="shared" si="3"/>
        <v>3.1540620300456887</v>
      </c>
      <c r="R63" s="1">
        <f t="shared" si="1"/>
        <v>2.9918515958934484</v>
      </c>
    </row>
    <row r="64" spans="2:18" x14ac:dyDescent="0.55000000000000004">
      <c r="B64" s="2">
        <v>210.1</v>
      </c>
      <c r="C64" s="2">
        <v>220</v>
      </c>
      <c r="D64" s="3">
        <v>3.0430000000000001</v>
      </c>
      <c r="F64" s="2">
        <f t="shared" si="2"/>
        <v>215.05</v>
      </c>
      <c r="G64" s="3">
        <v>3.0430000000000001</v>
      </c>
      <c r="J64" s="1">
        <v>3.0430000000000001</v>
      </c>
      <c r="L64" s="1">
        <f t="shared" si="0"/>
        <v>3604</v>
      </c>
      <c r="O64" s="1">
        <v>3604</v>
      </c>
      <c r="P64" s="1">
        <v>3.0430000000000001</v>
      </c>
      <c r="Q64" s="9">
        <f t="shared" si="3"/>
        <v>3.2131070401331763</v>
      </c>
      <c r="R64" s="1">
        <f t="shared" si="1"/>
        <v>3.0427528728621724</v>
      </c>
    </row>
    <row r="65" spans="2:18" x14ac:dyDescent="0.55000000000000004">
      <c r="B65" s="2">
        <v>220.1</v>
      </c>
      <c r="C65" s="2">
        <v>230</v>
      </c>
      <c r="D65" s="3">
        <v>3.0920000000000001</v>
      </c>
      <c r="F65" s="2">
        <f t="shared" si="2"/>
        <v>225.05</v>
      </c>
      <c r="G65" s="3">
        <v>3.0920000000000001</v>
      </c>
      <c r="J65" s="1">
        <v>3.0920000000000001</v>
      </c>
      <c r="L65" s="1">
        <f t="shared" si="0"/>
        <v>3702</v>
      </c>
      <c r="O65" s="1">
        <v>3702</v>
      </c>
      <c r="P65" s="1">
        <v>3.0920000000000001</v>
      </c>
      <c r="Q65" s="9">
        <f t="shared" si="3"/>
        <v>3.2696843657766168</v>
      </c>
      <c r="R65" s="1">
        <f t="shared" si="1"/>
        <v>3.0915908035436677</v>
      </c>
    </row>
    <row r="66" spans="2:18" x14ac:dyDescent="0.55000000000000004">
      <c r="B66" s="2">
        <v>230.1</v>
      </c>
      <c r="C66" s="2">
        <v>240</v>
      </c>
      <c r="D66" s="3">
        <v>3.14</v>
      </c>
      <c r="F66" s="2">
        <f t="shared" si="2"/>
        <v>235.05</v>
      </c>
      <c r="G66" s="3">
        <v>3.14</v>
      </c>
      <c r="J66" s="1">
        <v>3.14</v>
      </c>
      <c r="L66" s="1">
        <f t="shared" si="0"/>
        <v>3800</v>
      </c>
      <c r="O66" s="1">
        <v>3800</v>
      </c>
      <c r="P66" s="1">
        <v>3.14</v>
      </c>
      <c r="Q66" s="9">
        <f t="shared" si="3"/>
        <v>3.3255841051074566</v>
      </c>
      <c r="R66" s="1">
        <f t="shared" si="1"/>
        <v>3.1399059456362859</v>
      </c>
    </row>
    <row r="67" spans="2:18" x14ac:dyDescent="0.55000000000000004">
      <c r="B67" s="2">
        <v>240.1</v>
      </c>
      <c r="C67" s="2">
        <v>250</v>
      </c>
      <c r="D67" s="3">
        <v>3.1859999999999999</v>
      </c>
      <c r="F67" s="2">
        <f t="shared" si="2"/>
        <v>245.05</v>
      </c>
      <c r="G67" s="3">
        <v>3.1859999999999999</v>
      </c>
      <c r="J67" s="1">
        <v>3.1859999999999999</v>
      </c>
      <c r="L67" s="1">
        <f t="shared" si="0"/>
        <v>3894</v>
      </c>
      <c r="O67" s="1">
        <v>3894</v>
      </c>
      <c r="P67" s="1">
        <v>3.1859999999999999</v>
      </c>
      <c r="Q67" s="9">
        <f t="shared" si="3"/>
        <v>3.3785876067931522</v>
      </c>
      <c r="R67" s="1">
        <f t="shared" si="1"/>
        <v>3.1857753228951493</v>
      </c>
    </row>
    <row r="68" spans="2:18" x14ac:dyDescent="0.55000000000000004">
      <c r="B68" s="2">
        <v>250.1</v>
      </c>
      <c r="C68" s="2">
        <v>260</v>
      </c>
      <c r="D68" s="3">
        <v>3.2309999999999999</v>
      </c>
      <c r="F68" s="2">
        <f t="shared" si="2"/>
        <v>255.05</v>
      </c>
      <c r="G68" s="3">
        <v>3.2309999999999999</v>
      </c>
      <c r="J68" s="1">
        <v>3.2309999999999999</v>
      </c>
      <c r="L68" s="1">
        <f t="shared" si="0"/>
        <v>3987</v>
      </c>
      <c r="O68" s="1">
        <v>3987</v>
      </c>
      <c r="P68" s="1">
        <v>3.2309999999999999</v>
      </c>
      <c r="Q68" s="9">
        <f t="shared" si="3"/>
        <v>3.4304547130319869</v>
      </c>
      <c r="R68" s="1">
        <f t="shared" si="1"/>
        <v>3.2307158488033507</v>
      </c>
    </row>
    <row r="69" spans="2:18" x14ac:dyDescent="0.55000000000000004">
      <c r="B69" s="2">
        <v>260.10000000000002</v>
      </c>
      <c r="C69" s="2">
        <v>270</v>
      </c>
      <c r="D69" s="3">
        <v>3.2759999999999998</v>
      </c>
      <c r="F69" s="2">
        <f t="shared" si="2"/>
        <v>265.05</v>
      </c>
      <c r="G69" s="3">
        <v>3.2759999999999998</v>
      </c>
      <c r="J69" s="1">
        <v>3.2759999999999998</v>
      </c>
      <c r="L69" s="1">
        <f t="shared" ref="L69:L94" si="4">ROUNDDOWN(552.75*J69^1.6849, 0)</f>
        <v>4081</v>
      </c>
      <c r="O69" s="1">
        <v>4081</v>
      </c>
      <c r="P69" s="1">
        <v>3.2759999999999998</v>
      </c>
      <c r="Q69" s="9">
        <f t="shared" si="3"/>
        <v>3.4823194274896472</v>
      </c>
      <c r="R69" s="1">
        <f t="shared" ref="R69:R94" si="5">(O69/552.75)^(1/1.6849)</f>
        <v>3.2757086422044912</v>
      </c>
    </row>
    <row r="70" spans="2:18" x14ac:dyDescent="0.55000000000000004">
      <c r="B70" s="2">
        <v>270.10000000000002</v>
      </c>
      <c r="C70" s="2">
        <v>280</v>
      </c>
      <c r="D70" s="3">
        <v>3.319</v>
      </c>
      <c r="F70" s="2">
        <f t="shared" ref="F70:F94" si="6">AVERAGE(B70:C70)</f>
        <v>275.05</v>
      </c>
      <c r="G70" s="3">
        <v>3.319</v>
      </c>
      <c r="J70" s="1">
        <v>3.319</v>
      </c>
      <c r="L70" s="1">
        <f t="shared" si="4"/>
        <v>4172</v>
      </c>
      <c r="O70" s="1">
        <v>4172</v>
      </c>
      <c r="P70" s="1">
        <v>3.319</v>
      </c>
      <c r="Q70" s="9">
        <f t="shared" si="3"/>
        <v>3.5320091475381248</v>
      </c>
      <c r="R70" s="1">
        <f t="shared" si="5"/>
        <v>3.3188658757783762</v>
      </c>
    </row>
    <row r="71" spans="2:18" x14ac:dyDescent="0.55000000000000004">
      <c r="B71" s="2">
        <v>280.10000000000002</v>
      </c>
      <c r="C71" s="2">
        <v>300</v>
      </c>
      <c r="D71" s="3">
        <v>3.4020000000000001</v>
      </c>
      <c r="F71" s="2">
        <f t="shared" si="6"/>
        <v>290.05</v>
      </c>
      <c r="G71" s="3">
        <v>3.4020000000000001</v>
      </c>
      <c r="J71" s="1">
        <v>3.4020000000000001</v>
      </c>
      <c r="L71" s="1">
        <f t="shared" si="4"/>
        <v>4349</v>
      </c>
      <c r="O71" s="1">
        <v>4349</v>
      </c>
      <c r="P71" s="1">
        <v>3.4020000000000001</v>
      </c>
      <c r="Q71" s="9">
        <f t="shared" ref="Q71:Q94" si="7">(-522+SQRT(522.31^2+4*186.67*O71))/(2*186.67)</f>
        <v>3.6272513853815496</v>
      </c>
      <c r="R71" s="1">
        <f t="shared" si="5"/>
        <v>3.4017281211504526</v>
      </c>
    </row>
    <row r="72" spans="2:18" x14ac:dyDescent="0.55000000000000004">
      <c r="B72" s="2">
        <v>300.10000000000002</v>
      </c>
      <c r="C72" s="2">
        <v>320</v>
      </c>
      <c r="D72" s="3">
        <v>3.4830000000000001</v>
      </c>
      <c r="F72" s="2">
        <f t="shared" si="6"/>
        <v>310.05</v>
      </c>
      <c r="G72" s="3">
        <v>3.4830000000000001</v>
      </c>
      <c r="H72" s="1">
        <v>4000</v>
      </c>
      <c r="J72" s="1">
        <v>3.4830000000000001</v>
      </c>
      <c r="K72" s="1">
        <v>4000</v>
      </c>
      <c r="L72" s="1">
        <f t="shared" si="4"/>
        <v>4525</v>
      </c>
      <c r="M72" s="1">
        <f>L72/K72*100</f>
        <v>113.12500000000001</v>
      </c>
      <c r="O72" s="1">
        <v>4525</v>
      </c>
      <c r="P72" s="1">
        <v>3.4830000000000001</v>
      </c>
      <c r="Q72" s="9">
        <f t="shared" si="7"/>
        <v>3.7201985697648809</v>
      </c>
      <c r="R72" s="1">
        <f t="shared" si="5"/>
        <v>3.4827735478942201</v>
      </c>
    </row>
    <row r="73" spans="2:18" x14ac:dyDescent="0.55000000000000004">
      <c r="B73" s="2">
        <v>320.10000000000002</v>
      </c>
      <c r="C73" s="2">
        <v>340</v>
      </c>
      <c r="D73" s="3">
        <v>3.56</v>
      </c>
      <c r="F73" s="2">
        <f t="shared" si="6"/>
        <v>330.05</v>
      </c>
      <c r="G73" s="3">
        <v>3.56</v>
      </c>
      <c r="J73" s="1">
        <v>3.56</v>
      </c>
      <c r="L73" s="1">
        <f t="shared" si="4"/>
        <v>4695</v>
      </c>
      <c r="O73" s="1">
        <v>4695</v>
      </c>
      <c r="P73" s="1">
        <v>3.56</v>
      </c>
      <c r="Q73" s="9">
        <f t="shared" si="7"/>
        <v>3.8084019462399126</v>
      </c>
      <c r="R73" s="1">
        <f t="shared" si="5"/>
        <v>3.5598479386232067</v>
      </c>
    </row>
    <row r="74" spans="2:18" x14ac:dyDescent="0.55000000000000004">
      <c r="B74" s="2">
        <v>341</v>
      </c>
      <c r="C74" s="2">
        <v>360</v>
      </c>
      <c r="D74" s="3">
        <v>3.6339999999999999</v>
      </c>
      <c r="F74" s="2">
        <f t="shared" si="6"/>
        <v>350.5</v>
      </c>
      <c r="G74" s="3">
        <v>3.6339999999999999</v>
      </c>
      <c r="J74" s="1">
        <v>3.6339999999999999</v>
      </c>
      <c r="L74" s="1">
        <f t="shared" si="4"/>
        <v>4860</v>
      </c>
      <c r="O74" s="1">
        <v>4860</v>
      </c>
      <c r="P74" s="1">
        <v>3.6339999999999999</v>
      </c>
      <c r="Q74" s="9">
        <f t="shared" si="7"/>
        <v>3.8926050817213658</v>
      </c>
      <c r="R74" s="1">
        <f t="shared" si="5"/>
        <v>3.6335777031139735</v>
      </c>
    </row>
    <row r="75" spans="2:18" x14ac:dyDescent="0.55000000000000004">
      <c r="B75" s="2">
        <v>360.1</v>
      </c>
      <c r="C75" s="2">
        <v>380</v>
      </c>
      <c r="D75" s="3">
        <v>3.7050000000000001</v>
      </c>
      <c r="F75" s="2">
        <f t="shared" si="6"/>
        <v>370.05</v>
      </c>
      <c r="G75" s="3">
        <v>3.7050000000000001</v>
      </c>
      <c r="J75" s="1">
        <v>3.7050000000000001</v>
      </c>
      <c r="L75" s="1">
        <f t="shared" si="4"/>
        <v>5022</v>
      </c>
      <c r="O75" s="1">
        <v>5022</v>
      </c>
      <c r="P75" s="1">
        <v>3.7050000000000001</v>
      </c>
      <c r="Q75" s="9">
        <f t="shared" si="7"/>
        <v>3.9739933879213161</v>
      </c>
      <c r="R75" s="1">
        <f t="shared" si="5"/>
        <v>3.7049832821633641</v>
      </c>
    </row>
    <row r="76" spans="2:18" x14ac:dyDescent="0.55000000000000004">
      <c r="B76" s="2">
        <v>380.1</v>
      </c>
      <c r="C76" s="2">
        <v>400</v>
      </c>
      <c r="D76" s="3">
        <v>3.774</v>
      </c>
      <c r="F76" s="2">
        <f t="shared" si="6"/>
        <v>390.05</v>
      </c>
      <c r="G76" s="3">
        <v>3.774</v>
      </c>
      <c r="J76" s="1">
        <v>3.774</v>
      </c>
      <c r="L76" s="1">
        <f t="shared" si="4"/>
        <v>5180</v>
      </c>
      <c r="O76" s="1">
        <v>5180</v>
      </c>
      <c r="P76" s="1">
        <v>3.774</v>
      </c>
      <c r="Q76" s="9">
        <f t="shared" si="7"/>
        <v>4.0522015379565826</v>
      </c>
      <c r="R76" s="1">
        <f t="shared" si="5"/>
        <v>3.7737292084857024</v>
      </c>
    </row>
    <row r="77" spans="2:18" x14ac:dyDescent="0.55000000000000004">
      <c r="B77" s="2">
        <v>400.1</v>
      </c>
      <c r="C77" s="2">
        <v>420</v>
      </c>
      <c r="D77" s="3">
        <v>3.84</v>
      </c>
      <c r="F77" s="2">
        <f t="shared" si="6"/>
        <v>410.05</v>
      </c>
      <c r="G77" s="3">
        <v>3.84</v>
      </c>
      <c r="J77" s="1">
        <v>3.84</v>
      </c>
      <c r="L77" s="1">
        <f t="shared" si="4"/>
        <v>5334</v>
      </c>
      <c r="O77" s="1">
        <v>5334</v>
      </c>
      <c r="P77" s="1">
        <v>3.84</v>
      </c>
      <c r="Q77" s="9">
        <f t="shared" si="7"/>
        <v>4.1273645683364766</v>
      </c>
      <c r="R77" s="1">
        <f t="shared" si="5"/>
        <v>3.8399190814861028</v>
      </c>
    </row>
    <row r="78" spans="2:18" x14ac:dyDescent="0.55000000000000004">
      <c r="B78" s="2">
        <v>420.1</v>
      </c>
      <c r="C78" s="2">
        <v>440</v>
      </c>
      <c r="D78" s="3">
        <v>3.9060000000000001</v>
      </c>
      <c r="F78" s="2">
        <f t="shared" si="6"/>
        <v>430.05</v>
      </c>
      <c r="G78" s="3">
        <v>3.9060000000000001</v>
      </c>
      <c r="J78" s="1">
        <v>3.9060000000000001</v>
      </c>
      <c r="L78" s="1">
        <f t="shared" si="4"/>
        <v>5489</v>
      </c>
      <c r="O78" s="1">
        <v>5489</v>
      </c>
      <c r="P78" s="1">
        <v>3.9060000000000001</v>
      </c>
      <c r="Q78" s="9">
        <f t="shared" si="7"/>
        <v>4.2019971133714416</v>
      </c>
      <c r="R78" s="1">
        <f t="shared" si="5"/>
        <v>3.905758893276595</v>
      </c>
    </row>
    <row r="79" spans="2:18" x14ac:dyDescent="0.55000000000000004">
      <c r="B79" s="2">
        <v>440.1</v>
      </c>
      <c r="C79" s="2">
        <v>460</v>
      </c>
      <c r="D79" s="3">
        <v>3.9689999999999999</v>
      </c>
      <c r="F79" s="2">
        <f t="shared" si="6"/>
        <v>450.05</v>
      </c>
      <c r="G79" s="3">
        <v>3.9689999999999999</v>
      </c>
      <c r="J79" s="1">
        <v>3.9689999999999999</v>
      </c>
      <c r="L79" s="1">
        <f t="shared" si="4"/>
        <v>5639</v>
      </c>
      <c r="O79" s="1">
        <v>5639</v>
      </c>
      <c r="P79" s="1">
        <v>3.9689999999999999</v>
      </c>
      <c r="Q79" s="9">
        <f t="shared" si="7"/>
        <v>4.2732871339874219</v>
      </c>
      <c r="R79" s="1">
        <f t="shared" si="5"/>
        <v>3.9687589619625392</v>
      </c>
    </row>
    <row r="80" spans="2:18" x14ac:dyDescent="0.55000000000000004">
      <c r="B80" s="2">
        <v>460.1</v>
      </c>
      <c r="C80" s="2">
        <v>480</v>
      </c>
      <c r="D80" s="3">
        <v>4.03</v>
      </c>
      <c r="F80" s="2">
        <f t="shared" si="6"/>
        <v>470.05</v>
      </c>
      <c r="G80" s="3">
        <v>4.03</v>
      </c>
      <c r="J80" s="1">
        <v>4.03</v>
      </c>
      <c r="L80" s="1">
        <f t="shared" si="4"/>
        <v>5786</v>
      </c>
      <c r="O80" s="1">
        <v>5786</v>
      </c>
      <c r="P80" s="1">
        <v>4.03</v>
      </c>
      <c r="Q80" s="9">
        <f t="shared" si="7"/>
        <v>4.3422924634528721</v>
      </c>
      <c r="R80" s="1">
        <f t="shared" si="5"/>
        <v>4.0298414220481504</v>
      </c>
    </row>
    <row r="81" spans="2:18" x14ac:dyDescent="0.55000000000000004">
      <c r="B81" s="2">
        <v>480.1</v>
      </c>
      <c r="C81" s="2">
        <v>500</v>
      </c>
      <c r="D81" s="3">
        <v>4.0890000000000004</v>
      </c>
      <c r="F81" s="2">
        <f t="shared" si="6"/>
        <v>490.05</v>
      </c>
      <c r="G81" s="3">
        <v>4.0890000000000004</v>
      </c>
      <c r="J81" s="1">
        <v>4.0890000000000004</v>
      </c>
      <c r="L81" s="1">
        <f t="shared" si="4"/>
        <v>5929</v>
      </c>
      <c r="O81" s="1">
        <v>5929</v>
      </c>
      <c r="P81" s="1">
        <v>4.0890000000000004</v>
      </c>
      <c r="Q81" s="9">
        <f t="shared" si="7"/>
        <v>4.4086332927015501</v>
      </c>
      <c r="R81" s="1">
        <f t="shared" si="5"/>
        <v>4.0886593093762782</v>
      </c>
    </row>
    <row r="82" spans="2:18" x14ac:dyDescent="0.55000000000000004">
      <c r="B82" s="2">
        <v>500.1</v>
      </c>
      <c r="C82" s="2">
        <v>520</v>
      </c>
      <c r="D82" s="3">
        <v>4.1479999999999997</v>
      </c>
      <c r="F82" s="2">
        <f t="shared" si="6"/>
        <v>510.05</v>
      </c>
      <c r="G82" s="3">
        <v>4.1479999999999997</v>
      </c>
      <c r="J82" s="1">
        <v>4.1479999999999997</v>
      </c>
      <c r="L82" s="1">
        <f t="shared" si="4"/>
        <v>6074</v>
      </c>
      <c r="O82" s="1">
        <v>6074</v>
      </c>
      <c r="P82" s="1">
        <v>4.1479999999999997</v>
      </c>
      <c r="Q82" s="9">
        <f t="shared" si="7"/>
        <v>4.4751368840347823</v>
      </c>
      <c r="R82" s="1">
        <f t="shared" si="5"/>
        <v>4.1477139143820549</v>
      </c>
    </row>
    <row r="83" spans="2:18" x14ac:dyDescent="0.55000000000000004">
      <c r="B83" s="2">
        <v>520.1</v>
      </c>
      <c r="C83" s="2">
        <v>540</v>
      </c>
      <c r="D83" s="3">
        <v>4.2039999999999997</v>
      </c>
      <c r="F83" s="2">
        <f t="shared" si="6"/>
        <v>530.04999999999995</v>
      </c>
      <c r="G83" s="3">
        <v>4.2039999999999997</v>
      </c>
      <c r="J83" s="1">
        <v>4.2039999999999997</v>
      </c>
      <c r="L83" s="1">
        <f t="shared" si="4"/>
        <v>6213</v>
      </c>
      <c r="O83" s="1">
        <v>6213</v>
      </c>
      <c r="P83" s="1">
        <v>4.2039999999999997</v>
      </c>
      <c r="Q83" s="9">
        <f t="shared" si="7"/>
        <v>4.5381892275181945</v>
      </c>
      <c r="R83" s="1">
        <f t="shared" si="5"/>
        <v>4.2037891955860811</v>
      </c>
    </row>
    <row r="84" spans="2:18" x14ac:dyDescent="0.55000000000000004">
      <c r="B84" s="2">
        <v>540.1</v>
      </c>
      <c r="C84" s="2">
        <v>560</v>
      </c>
      <c r="D84" s="3">
        <v>4.26</v>
      </c>
      <c r="F84" s="2">
        <f t="shared" si="6"/>
        <v>550.04999999999995</v>
      </c>
      <c r="G84" s="3">
        <v>4.26</v>
      </c>
      <c r="J84" s="1">
        <v>4.26</v>
      </c>
      <c r="L84" s="1">
        <f t="shared" si="4"/>
        <v>6353</v>
      </c>
      <c r="O84" s="1">
        <v>6353</v>
      </c>
      <c r="P84" s="1">
        <v>4.26</v>
      </c>
      <c r="Q84" s="9">
        <f t="shared" si="7"/>
        <v>4.6010253675288233</v>
      </c>
      <c r="R84" s="1">
        <f t="shared" si="5"/>
        <v>4.2597547413239054</v>
      </c>
    </row>
    <row r="85" spans="2:18" x14ac:dyDescent="0.55000000000000004">
      <c r="B85" s="2">
        <v>560.1</v>
      </c>
      <c r="C85" s="2">
        <v>580</v>
      </c>
      <c r="D85" s="3">
        <v>4.3150000000000004</v>
      </c>
      <c r="F85" s="2">
        <f t="shared" si="6"/>
        <v>570.04999999999995</v>
      </c>
      <c r="G85" s="3">
        <v>4.3150000000000004</v>
      </c>
      <c r="J85" s="1">
        <v>4.3150000000000004</v>
      </c>
      <c r="L85" s="1">
        <f t="shared" si="4"/>
        <v>6492</v>
      </c>
      <c r="O85" s="1">
        <v>6492</v>
      </c>
      <c r="P85" s="1">
        <v>4.3150000000000004</v>
      </c>
      <c r="Q85" s="9">
        <f t="shared" si="7"/>
        <v>4.6627682303784086</v>
      </c>
      <c r="R85" s="1">
        <f t="shared" si="5"/>
        <v>4.3148266935433002</v>
      </c>
    </row>
    <row r="86" spans="2:18" x14ac:dyDescent="0.55000000000000004">
      <c r="B86" s="2">
        <v>580.1</v>
      </c>
      <c r="C86" s="2">
        <v>600</v>
      </c>
      <c r="D86" s="3">
        <v>4.367</v>
      </c>
      <c r="F86" s="2">
        <f t="shared" si="6"/>
        <v>590.04999999999995</v>
      </c>
      <c r="G86" s="3">
        <v>4.367</v>
      </c>
      <c r="J86" s="1">
        <v>4.367</v>
      </c>
      <c r="L86" s="1">
        <f t="shared" si="4"/>
        <v>6624</v>
      </c>
      <c r="O86" s="1">
        <v>6624</v>
      </c>
      <c r="P86" s="1">
        <v>4.367</v>
      </c>
      <c r="Q86" s="9">
        <f t="shared" si="7"/>
        <v>4.7208250334341404</v>
      </c>
      <c r="R86" s="1">
        <f t="shared" si="5"/>
        <v>4.3666831880054486</v>
      </c>
    </row>
    <row r="87" spans="2:18" x14ac:dyDescent="0.55000000000000004">
      <c r="B87" s="2">
        <v>600.1</v>
      </c>
      <c r="C87" s="2">
        <v>640</v>
      </c>
      <c r="D87" s="3">
        <v>4.47</v>
      </c>
      <c r="F87" s="2">
        <f t="shared" si="6"/>
        <v>620.04999999999995</v>
      </c>
      <c r="G87" s="3">
        <v>4.47</v>
      </c>
      <c r="J87" s="1">
        <v>4.47</v>
      </c>
      <c r="L87" s="1">
        <f t="shared" si="4"/>
        <v>6890</v>
      </c>
      <c r="O87" s="1">
        <v>6890</v>
      </c>
      <c r="P87" s="1">
        <v>4.47</v>
      </c>
      <c r="Q87" s="9">
        <f t="shared" si="7"/>
        <v>4.8361760215571676</v>
      </c>
      <c r="R87" s="1">
        <f t="shared" si="5"/>
        <v>4.4699225724312628</v>
      </c>
    </row>
    <row r="88" spans="2:18" x14ac:dyDescent="0.55000000000000004">
      <c r="B88" s="2">
        <v>640.1</v>
      </c>
      <c r="C88" s="2">
        <v>680</v>
      </c>
      <c r="D88" s="3">
        <v>4.5679999999999996</v>
      </c>
      <c r="F88" s="2">
        <f t="shared" si="6"/>
        <v>660.05</v>
      </c>
      <c r="G88" s="3">
        <v>4.5679999999999996</v>
      </c>
      <c r="J88" s="1">
        <v>4.5679999999999996</v>
      </c>
      <c r="L88" s="1">
        <f t="shared" si="4"/>
        <v>7146</v>
      </c>
      <c r="O88" s="1">
        <v>7146</v>
      </c>
      <c r="P88" s="1">
        <v>4.5679999999999996</v>
      </c>
      <c r="Q88" s="9">
        <f t="shared" si="7"/>
        <v>4.9452100284964251</v>
      </c>
      <c r="R88" s="1">
        <f t="shared" si="5"/>
        <v>4.5677613051973847</v>
      </c>
    </row>
    <row r="89" spans="2:18" x14ac:dyDescent="0.55000000000000004">
      <c r="B89" s="2">
        <v>680.1</v>
      </c>
      <c r="C89" s="2">
        <v>720</v>
      </c>
      <c r="D89" s="3">
        <v>4.6639999999999997</v>
      </c>
      <c r="F89" s="2">
        <f t="shared" si="6"/>
        <v>700.05</v>
      </c>
      <c r="G89" s="3">
        <v>4.6639999999999997</v>
      </c>
      <c r="J89" s="1">
        <v>4.6639999999999997</v>
      </c>
      <c r="L89" s="1">
        <f t="shared" si="4"/>
        <v>7401</v>
      </c>
      <c r="O89" s="1">
        <v>7401</v>
      </c>
      <c r="P89" s="1">
        <v>4.6639999999999997</v>
      </c>
      <c r="Q89" s="9">
        <f t="shared" si="7"/>
        <v>5.0519860520186652</v>
      </c>
      <c r="R89" s="1">
        <f t="shared" si="5"/>
        <v>4.6638112491418875</v>
      </c>
    </row>
    <row r="90" spans="2:18" x14ac:dyDescent="0.55000000000000004">
      <c r="B90" s="2">
        <v>720.1</v>
      </c>
      <c r="C90" s="2">
        <v>760</v>
      </c>
      <c r="D90" s="3">
        <v>4.7549999999999999</v>
      </c>
      <c r="F90" s="2">
        <f t="shared" si="6"/>
        <v>740.05</v>
      </c>
      <c r="G90" s="3">
        <v>4.7549999999999999</v>
      </c>
      <c r="J90" s="1">
        <v>4.7549999999999999</v>
      </c>
      <c r="L90" s="1">
        <f t="shared" si="4"/>
        <v>7646</v>
      </c>
      <c r="O90" s="1">
        <v>7646</v>
      </c>
      <c r="P90" s="1">
        <v>4.7549999999999999</v>
      </c>
      <c r="Q90" s="9">
        <f t="shared" si="7"/>
        <v>5.1529356897299134</v>
      </c>
      <c r="R90" s="1">
        <f t="shared" si="5"/>
        <v>4.7548351383042169</v>
      </c>
    </row>
    <row r="91" spans="2:18" x14ac:dyDescent="0.55000000000000004">
      <c r="B91" s="2">
        <v>760.1</v>
      </c>
      <c r="C91" s="2">
        <v>800</v>
      </c>
      <c r="D91" s="3">
        <v>4.843</v>
      </c>
      <c r="F91" s="2">
        <f t="shared" si="6"/>
        <v>780.05</v>
      </c>
      <c r="G91" s="3">
        <v>4.843</v>
      </c>
      <c r="J91" s="1">
        <v>4.843</v>
      </c>
      <c r="L91" s="1">
        <f t="shared" si="4"/>
        <v>7886</v>
      </c>
      <c r="O91" s="1">
        <v>7886</v>
      </c>
      <c r="P91" s="1">
        <v>4.843</v>
      </c>
      <c r="Q91" s="9">
        <f t="shared" si="7"/>
        <v>5.2503391051802399</v>
      </c>
      <c r="R91" s="1">
        <f t="shared" si="5"/>
        <v>4.8428587153809142</v>
      </c>
    </row>
    <row r="92" spans="2:18" x14ac:dyDescent="0.55000000000000004">
      <c r="B92" s="2">
        <v>800.1</v>
      </c>
      <c r="C92" s="2">
        <v>900</v>
      </c>
      <c r="D92" s="3">
        <v>5.0540000000000003</v>
      </c>
      <c r="F92" s="2">
        <f t="shared" si="6"/>
        <v>850.05</v>
      </c>
      <c r="G92" s="3">
        <v>5.0540000000000003</v>
      </c>
      <c r="J92" s="1">
        <v>5.0540000000000003</v>
      </c>
      <c r="L92" s="1">
        <f t="shared" si="4"/>
        <v>8473</v>
      </c>
      <c r="O92" s="1">
        <v>8473</v>
      </c>
      <c r="P92" s="1">
        <v>5.0540000000000003</v>
      </c>
      <c r="Q92" s="9">
        <f t="shared" si="7"/>
        <v>5.4827638788777495</v>
      </c>
      <c r="R92" s="1">
        <f t="shared" si="5"/>
        <v>5.0536784528285299</v>
      </c>
    </row>
    <row r="93" spans="2:18" x14ac:dyDescent="0.55000000000000004">
      <c r="B93" s="2">
        <v>900.1</v>
      </c>
      <c r="C93" s="2">
        <v>1000</v>
      </c>
      <c r="D93" s="3">
        <v>5.2489999999999997</v>
      </c>
      <c r="F93" s="2">
        <f t="shared" si="6"/>
        <v>950.05</v>
      </c>
      <c r="G93" s="3">
        <v>5.2489999999999997</v>
      </c>
      <c r="J93" s="1">
        <v>5.2489999999999997</v>
      </c>
      <c r="L93" s="1">
        <f t="shared" si="4"/>
        <v>9032</v>
      </c>
      <c r="O93" s="1">
        <v>9032</v>
      </c>
      <c r="P93" s="1">
        <v>5.2489999999999997</v>
      </c>
      <c r="Q93" s="9">
        <f t="shared" si="7"/>
        <v>5.6970278231405072</v>
      </c>
      <c r="R93" s="1">
        <f t="shared" si="5"/>
        <v>5.2489868026708955</v>
      </c>
    </row>
    <row r="94" spans="2:18" x14ac:dyDescent="0.55000000000000004">
      <c r="B94" s="2">
        <v>1000.1</v>
      </c>
      <c r="C94" s="2">
        <v>1200</v>
      </c>
      <c r="D94" s="3">
        <v>5.6050000000000004</v>
      </c>
      <c r="F94" s="2">
        <f t="shared" si="6"/>
        <v>1100.05</v>
      </c>
      <c r="G94" s="3">
        <v>5.6050000000000004</v>
      </c>
      <c r="J94" s="1">
        <v>5.6050000000000004</v>
      </c>
      <c r="L94" s="1">
        <f t="shared" si="4"/>
        <v>10087</v>
      </c>
      <c r="O94" s="1">
        <v>10087</v>
      </c>
      <c r="P94" s="1">
        <v>5.6050000000000004</v>
      </c>
      <c r="Q94" s="9">
        <f t="shared" si="7"/>
        <v>6.0847105925453722</v>
      </c>
      <c r="R94" s="1">
        <f t="shared" si="5"/>
        <v>5.6046799262807454</v>
      </c>
    </row>
    <row r="95" spans="2:18" hidden="1" x14ac:dyDescent="0.55000000000000004">
      <c r="B95" s="100" t="s">
        <v>4</v>
      </c>
      <c r="C95" s="100"/>
      <c r="D95" s="3">
        <v>5.9240000000000004</v>
      </c>
      <c r="G95" s="3">
        <v>5.9240000000000004</v>
      </c>
      <c r="J95" s="1">
        <v>5.9240000000000004</v>
      </c>
      <c r="P95" s="1">
        <v>5.9240000000000004</v>
      </c>
    </row>
  </sheetData>
  <mergeCells count="2">
    <mergeCell ref="B2:C2"/>
    <mergeCell ref="B95:C95"/>
  </mergeCells>
  <phoneticPr fontId="4"/>
  <pageMargins left="0.7" right="0.7" top="0.75" bottom="0.75" header="0.3" footer="0.3"/>
  <pageSetup paperSize="9" orientation="portrait" r:id="rId1"/>
  <ignoredErrors>
    <ignoredError sqref="F5:F9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P14" sqref="P14"/>
    </sheetView>
  </sheetViews>
  <sheetFormatPr defaultRowHeight="18" x14ac:dyDescent="0.55000000000000004"/>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①導入効果試算シート</vt:lpstr>
      <vt:lpstr>②ストマネ計画（歩掛金額算出シート）</vt:lpstr>
      <vt:lpstr>③参考 水量補正→機器数推定式</vt:lpstr>
      <vt:lpstr>④補正率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2020-12-16T07:46:36Z</dcterms:modified>
</cp:coreProperties>
</file>