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1.10.98\disk\04個人エリア2\海原荘一\■学会発表\01_学会投稿\30_設計用降雨強度(中谷室長)\90_公開用確率雨量整理\"/>
    </mc:Choice>
  </mc:AlternateContent>
  <xr:revisionPtr revIDLastSave="0" documentId="13_ncr:1_{B0CC8A3E-FB99-45BA-B304-C8A5A6E5ED36}" xr6:coauthVersionLast="47" xr6:coauthVersionMax="47" xr10:uidLastSave="{00000000-0000-0000-0000-000000000000}"/>
  <bookViews>
    <workbookView xWindow="-120" yWindow="-120" windowWidth="29040" windowHeight="15840" tabRatio="788" xr2:uid="{E0D245A1-E9EF-4B2B-8C9B-CBCBCB02E1CB}"/>
  </bookViews>
  <sheets>
    <sheet name="47pref" sheetId="2" r:id="rId1"/>
    <sheet name="01_北海道" sheetId="7" r:id="rId2"/>
    <sheet name="02_青森県" sheetId="3" r:id="rId3"/>
    <sheet name="03_岩手県" sheetId="4" r:id="rId4"/>
    <sheet name="04_宮城県" sheetId="31" r:id="rId5"/>
    <sheet name="05_秋田県" sheetId="32" r:id="rId6"/>
    <sheet name="06_山形県" sheetId="8" r:id="rId7"/>
    <sheet name="07_福島県" sheetId="9" r:id="rId8"/>
    <sheet name="08_茨城県" sheetId="33" r:id="rId9"/>
    <sheet name="09_栃木県" sheetId="47" r:id="rId10"/>
    <sheet name="10_群馬県" sheetId="48" r:id="rId11"/>
    <sheet name="11_埼玉県" sheetId="34" r:id="rId12"/>
    <sheet name="12_千葉県" sheetId="10" r:id="rId13"/>
    <sheet name="13_東京都" sheetId="49" r:id="rId14"/>
    <sheet name="14_神奈川県" sheetId="35" r:id="rId15"/>
    <sheet name="15_新潟県" sheetId="11" r:id="rId16"/>
    <sheet name="16_富山県" sheetId="12" r:id="rId17"/>
    <sheet name="17_石川県" sheetId="36" r:id="rId18"/>
    <sheet name="18_福井県" sheetId="13" r:id="rId19"/>
    <sheet name="19_山梨県" sheetId="14" r:id="rId20"/>
    <sheet name="20_長野県" sheetId="15" r:id="rId21"/>
    <sheet name="21_岐阜県" sheetId="37" r:id="rId22"/>
    <sheet name="22_静岡県" sheetId="16" r:id="rId23"/>
    <sheet name="23_愛知県" sheetId="38" r:id="rId24"/>
    <sheet name="24_三重県" sheetId="39" r:id="rId25"/>
    <sheet name="25_滋賀県" sheetId="17" r:id="rId26"/>
    <sheet name="26_京都府" sheetId="40" r:id="rId27"/>
    <sheet name="27_大阪府" sheetId="27" r:id="rId28"/>
    <sheet name="28_兵庫県" sheetId="18" r:id="rId29"/>
    <sheet name="29_奈良県" sheetId="42" r:id="rId30"/>
    <sheet name="30_和歌山県" sheetId="19" r:id="rId31"/>
    <sheet name="31_鳥取県" sheetId="30" r:id="rId32"/>
    <sheet name="32_島根県" sheetId="20" r:id="rId33"/>
    <sheet name="33_岡山県" sheetId="43" r:id="rId34"/>
    <sheet name="34_広島県" sheetId="28" r:id="rId35"/>
    <sheet name="35_山口県" sheetId="21" r:id="rId36"/>
    <sheet name="36_徳島県" sheetId="50" r:id="rId37"/>
    <sheet name="37_香川県" sheetId="45" r:id="rId38"/>
    <sheet name="38_愛媛県" sheetId="22" r:id="rId39"/>
    <sheet name="39_高知県" sheetId="23" r:id="rId40"/>
    <sheet name="40_福岡県" sheetId="24" r:id="rId41"/>
    <sheet name="41_佐賀県" sheetId="51" r:id="rId42"/>
    <sheet name="42_長崎県" sheetId="52" r:id="rId43"/>
    <sheet name="43_熊本県" sheetId="25" r:id="rId44"/>
    <sheet name="44_大分県" sheetId="26" r:id="rId45"/>
    <sheet name="45_宮崎県" sheetId="29" r:id="rId46"/>
    <sheet name="46_鹿児島県" sheetId="54" r:id="rId47"/>
    <sheet name="47_沖縄県" sheetId="46" r:id="rId48"/>
  </sheets>
  <definedNames>
    <definedName name="_xlnm._FilterDatabase" localSheetId="0" hidden="1">'47pref'!$B$4:$C$50</definedName>
    <definedName name="_xlnm.Print_Area" localSheetId="0">'47pref'!$B$2:$AY$50</definedName>
    <definedName name="_xlnm.Print_Titles" localSheetId="0">'47pref'!$B:$AY,'47pref'!$2:$2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" i="54" l="1"/>
  <c r="R18" i="54"/>
  <c r="Q18" i="54"/>
  <c r="P18" i="54"/>
  <c r="S17" i="54"/>
  <c r="R17" i="54"/>
  <c r="Q17" i="54"/>
  <c r="P17" i="54"/>
  <c r="S16" i="54"/>
  <c r="R16" i="54"/>
  <c r="Q16" i="54"/>
  <c r="P16" i="54"/>
  <c r="S13" i="54"/>
  <c r="S15" i="54" s="1"/>
  <c r="R13" i="54"/>
  <c r="R15" i="54" s="1"/>
  <c r="Q13" i="54"/>
  <c r="Q14" i="54" s="1"/>
  <c r="P13" i="54"/>
  <c r="P15" i="54" s="1"/>
  <c r="S12" i="54"/>
  <c r="R12" i="54"/>
  <c r="Q12" i="54"/>
  <c r="P12" i="54"/>
  <c r="S10" i="54"/>
  <c r="S11" i="54" s="1"/>
  <c r="R10" i="54"/>
  <c r="R11" i="54" s="1"/>
  <c r="Q10" i="54"/>
  <c r="Q11" i="54" s="1"/>
  <c r="P10" i="54"/>
  <c r="P11" i="54" s="1"/>
  <c r="S7" i="54"/>
  <c r="S9" i="54" s="1"/>
  <c r="R7" i="54"/>
  <c r="R9" i="54" s="1"/>
  <c r="Q7" i="54"/>
  <c r="Q8" i="54" s="1"/>
  <c r="P7" i="54"/>
  <c r="P8" i="54" s="1"/>
  <c r="S6" i="54"/>
  <c r="R6" i="54"/>
  <c r="Q6" i="54"/>
  <c r="P6" i="54"/>
  <c r="S16" i="26"/>
  <c r="S17" i="26" s="1"/>
  <c r="R16" i="26"/>
  <c r="R17" i="26" s="1"/>
  <c r="Q16" i="26"/>
  <c r="Q17" i="26" s="1"/>
  <c r="P16" i="26"/>
  <c r="P17" i="26" s="1"/>
  <c r="R14" i="26"/>
  <c r="S13" i="26"/>
  <c r="S14" i="26" s="1"/>
  <c r="R13" i="26"/>
  <c r="R15" i="26" s="1"/>
  <c r="Q13" i="26"/>
  <c r="Q15" i="26" s="1"/>
  <c r="P13" i="26"/>
  <c r="P15" i="26" s="1"/>
  <c r="S12" i="26"/>
  <c r="R12" i="26"/>
  <c r="Q12" i="26"/>
  <c r="P12" i="26"/>
  <c r="S10" i="26"/>
  <c r="S11" i="26" s="1"/>
  <c r="R10" i="26"/>
  <c r="R11" i="26" s="1"/>
  <c r="Q10" i="26"/>
  <c r="Q11" i="26" s="1"/>
  <c r="P10" i="26"/>
  <c r="P11" i="26" s="1"/>
  <c r="S9" i="26"/>
  <c r="R9" i="26"/>
  <c r="Q9" i="26"/>
  <c r="P9" i="26"/>
  <c r="S8" i="26"/>
  <c r="R8" i="26"/>
  <c r="Q8" i="26"/>
  <c r="P8" i="26"/>
  <c r="S7" i="26"/>
  <c r="S6" i="26" s="1"/>
  <c r="R7" i="26"/>
  <c r="R6" i="26" s="1"/>
  <c r="Q7" i="26"/>
  <c r="Q6" i="26" s="1"/>
  <c r="P7" i="26"/>
  <c r="P6" i="26" s="1"/>
  <c r="S18" i="25"/>
  <c r="R18" i="25"/>
  <c r="Q18" i="25"/>
  <c r="P18" i="25"/>
  <c r="S17" i="25"/>
  <c r="R17" i="25"/>
  <c r="Q17" i="25"/>
  <c r="P17" i="25"/>
  <c r="S16" i="25"/>
  <c r="R16" i="25"/>
  <c r="Q16" i="25"/>
  <c r="P16" i="25"/>
  <c r="S15" i="25"/>
  <c r="R15" i="25"/>
  <c r="Q15" i="25"/>
  <c r="P15" i="25"/>
  <c r="S14" i="25"/>
  <c r="R14" i="25"/>
  <c r="Q14" i="25"/>
  <c r="P14" i="25"/>
  <c r="S13" i="25"/>
  <c r="R13" i="25"/>
  <c r="Q13" i="25"/>
  <c r="P13" i="25"/>
  <c r="S12" i="25"/>
  <c r="R12" i="25"/>
  <c r="Q12" i="25"/>
  <c r="P12" i="25"/>
  <c r="S11" i="25"/>
  <c r="R11" i="25"/>
  <c r="Q11" i="25"/>
  <c r="P11" i="25"/>
  <c r="S10" i="25"/>
  <c r="R10" i="25"/>
  <c r="Q10" i="25"/>
  <c r="P10" i="25"/>
  <c r="S9" i="25"/>
  <c r="R9" i="25"/>
  <c r="Q9" i="25"/>
  <c r="P9" i="25"/>
  <c r="S8" i="25"/>
  <c r="R8" i="25"/>
  <c r="Q8" i="25"/>
  <c r="P8" i="25"/>
  <c r="S7" i="25"/>
  <c r="R7" i="25"/>
  <c r="Q7" i="25"/>
  <c r="P7" i="25"/>
  <c r="S6" i="25"/>
  <c r="R6" i="25"/>
  <c r="Q6" i="25"/>
  <c r="P6" i="25"/>
  <c r="S16" i="24"/>
  <c r="S17" i="24" s="1"/>
  <c r="R16" i="24"/>
  <c r="R17" i="24" s="1"/>
  <c r="Q16" i="24"/>
  <c r="Q17" i="24" s="1"/>
  <c r="P16" i="24"/>
  <c r="P17" i="24" s="1"/>
  <c r="S14" i="24"/>
  <c r="S13" i="24" s="1"/>
  <c r="R14" i="24"/>
  <c r="R15" i="24" s="1"/>
  <c r="Q14" i="24"/>
  <c r="Q13" i="24" s="1"/>
  <c r="P14" i="24"/>
  <c r="P15" i="24" s="1"/>
  <c r="S11" i="24"/>
  <c r="S10" i="24" s="1"/>
  <c r="R11" i="24"/>
  <c r="R12" i="24" s="1"/>
  <c r="Q11" i="24"/>
  <c r="Q10" i="24" s="1"/>
  <c r="P11" i="24"/>
  <c r="P10" i="24" s="1"/>
  <c r="S6" i="24"/>
  <c r="S8" i="24" s="1"/>
  <c r="R6" i="24"/>
  <c r="R7" i="24" s="1"/>
  <c r="Q6" i="24"/>
  <c r="Q7" i="24" s="1"/>
  <c r="P6" i="24"/>
  <c r="P7" i="24" s="1"/>
  <c r="P12" i="14"/>
  <c r="S9" i="34"/>
  <c r="R9" i="34"/>
  <c r="Q9" i="34"/>
  <c r="P9" i="34"/>
  <c r="S8" i="34"/>
  <c r="R8" i="34"/>
  <c r="Q8" i="34"/>
  <c r="P8" i="34"/>
  <c r="S7" i="34"/>
  <c r="R7" i="34"/>
  <c r="Q7" i="34"/>
  <c r="P7" i="34"/>
  <c r="S6" i="34"/>
  <c r="R6" i="34"/>
  <c r="Q6" i="34"/>
  <c r="P6" i="34"/>
  <c r="S6" i="3"/>
  <c r="P9" i="54" l="1"/>
  <c r="P14" i="54"/>
  <c r="S14" i="54"/>
  <c r="S8" i="54"/>
  <c r="R8" i="54"/>
  <c r="R14" i="54"/>
  <c r="Q9" i="54"/>
  <c r="Q15" i="54"/>
  <c r="P14" i="26"/>
  <c r="Q14" i="26"/>
  <c r="S15" i="26"/>
  <c r="R8" i="24"/>
  <c r="S9" i="24"/>
  <c r="S12" i="24"/>
  <c r="R10" i="24"/>
  <c r="P9" i="24"/>
  <c r="P12" i="24"/>
  <c r="Q12" i="24"/>
  <c r="S15" i="24"/>
  <c r="Q9" i="24"/>
  <c r="P13" i="24"/>
  <c r="R13" i="24"/>
  <c r="Q15" i="24"/>
  <c r="S7" i="24"/>
  <c r="P8" i="24"/>
  <c r="R9" i="24"/>
  <c r="Q8" i="24"/>
  <c r="M52" i="2" l="1"/>
  <c r="M53" i="2" s="1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12" i="18"/>
  <c r="R12" i="18"/>
  <c r="S6" i="45"/>
  <c r="P6" i="45"/>
  <c r="R6" i="45"/>
  <c r="Q6" i="45"/>
  <c r="R20" i="31"/>
  <c r="S20" i="31"/>
  <c r="Q20" i="31"/>
  <c r="Q19" i="31"/>
  <c r="P7" i="14"/>
  <c r="T254" i="7"/>
  <c r="S254" i="7"/>
  <c r="R254" i="7"/>
  <c r="Q254" i="7"/>
  <c r="T253" i="7"/>
  <c r="S253" i="7"/>
  <c r="R253" i="7"/>
  <c r="Q253" i="7"/>
  <c r="T252" i="7"/>
  <c r="S252" i="7"/>
  <c r="R252" i="7"/>
  <c r="Q252" i="7"/>
  <c r="T251" i="7"/>
  <c r="S251" i="7"/>
  <c r="R251" i="7"/>
  <c r="Q251" i="7"/>
  <c r="T250" i="7"/>
  <c r="S250" i="7"/>
  <c r="R250" i="7"/>
  <c r="Q250" i="7"/>
  <c r="T249" i="7"/>
  <c r="S249" i="7"/>
  <c r="R249" i="7"/>
  <c r="Q249" i="7"/>
  <c r="T248" i="7"/>
  <c r="S248" i="7"/>
  <c r="R248" i="7"/>
  <c r="Q248" i="7"/>
  <c r="T247" i="7"/>
  <c r="S247" i="7"/>
  <c r="R247" i="7"/>
  <c r="Q247" i="7"/>
  <c r="T246" i="7"/>
  <c r="S246" i="7"/>
  <c r="R246" i="7"/>
  <c r="Q246" i="7"/>
  <c r="T245" i="7"/>
  <c r="S245" i="7"/>
  <c r="R245" i="7"/>
  <c r="Q245" i="7"/>
  <c r="T244" i="7"/>
  <c r="S244" i="7"/>
  <c r="R244" i="7"/>
  <c r="Q244" i="7"/>
  <c r="T243" i="7"/>
  <c r="S243" i="7"/>
  <c r="R243" i="7"/>
  <c r="Q243" i="7"/>
  <c r="T242" i="7"/>
  <c r="S242" i="7"/>
  <c r="R242" i="7"/>
  <c r="Q242" i="7"/>
  <c r="T241" i="7"/>
  <c r="S241" i="7"/>
  <c r="R241" i="7"/>
  <c r="Q241" i="7"/>
  <c r="T240" i="7"/>
  <c r="S240" i="7"/>
  <c r="R240" i="7"/>
  <c r="Q240" i="7"/>
  <c r="T239" i="7"/>
  <c r="S239" i="7"/>
  <c r="R239" i="7"/>
  <c r="Q239" i="7"/>
  <c r="T238" i="7"/>
  <c r="S238" i="7"/>
  <c r="R238" i="7"/>
  <c r="Q238" i="7"/>
  <c r="T237" i="7"/>
  <c r="S237" i="7"/>
  <c r="R237" i="7"/>
  <c r="Q237" i="7"/>
  <c r="T236" i="7"/>
  <c r="S236" i="7"/>
  <c r="R236" i="7"/>
  <c r="Q236" i="7"/>
  <c r="T235" i="7"/>
  <c r="S235" i="7"/>
  <c r="R235" i="7"/>
  <c r="Q235" i="7"/>
  <c r="T234" i="7"/>
  <c r="S234" i="7"/>
  <c r="R234" i="7"/>
  <c r="Q234" i="7"/>
  <c r="T233" i="7"/>
  <c r="R233" i="7"/>
  <c r="Q233" i="7"/>
  <c r="L233" i="7"/>
  <c r="S233" i="7" s="1"/>
  <c r="T232" i="7"/>
  <c r="S232" i="7"/>
  <c r="R232" i="7"/>
  <c r="Q232" i="7"/>
  <c r="T231" i="7"/>
  <c r="S231" i="7"/>
  <c r="R231" i="7"/>
  <c r="Q231" i="7"/>
  <c r="T230" i="7"/>
  <c r="S230" i="7"/>
  <c r="R230" i="7"/>
  <c r="Q230" i="7"/>
  <c r="T229" i="7"/>
  <c r="S229" i="7"/>
  <c r="R229" i="7"/>
  <c r="Q229" i="7"/>
  <c r="T228" i="7"/>
  <c r="S228" i="7"/>
  <c r="R228" i="7"/>
  <c r="Q228" i="7"/>
  <c r="T227" i="7"/>
  <c r="S227" i="7"/>
  <c r="R227" i="7"/>
  <c r="Q227" i="7"/>
  <c r="T226" i="7"/>
  <c r="S226" i="7"/>
  <c r="R226" i="7"/>
  <c r="Q226" i="7"/>
  <c r="T225" i="7"/>
  <c r="S225" i="7"/>
  <c r="R225" i="7"/>
  <c r="Q225" i="7"/>
  <c r="T224" i="7"/>
  <c r="S224" i="7"/>
  <c r="R224" i="7"/>
  <c r="Q224" i="7"/>
  <c r="T223" i="7"/>
  <c r="S223" i="7"/>
  <c r="R223" i="7"/>
  <c r="Q223" i="7"/>
  <c r="T222" i="7"/>
  <c r="S222" i="7"/>
  <c r="R222" i="7"/>
  <c r="Q222" i="7"/>
  <c r="T221" i="7"/>
  <c r="S221" i="7"/>
  <c r="R221" i="7"/>
  <c r="Q221" i="7"/>
  <c r="T220" i="7"/>
  <c r="S220" i="7"/>
  <c r="R220" i="7"/>
  <c r="Q220" i="7"/>
  <c r="T219" i="7"/>
  <c r="S219" i="7"/>
  <c r="R219" i="7"/>
  <c r="Q219" i="7"/>
  <c r="T218" i="7"/>
  <c r="S218" i="7"/>
  <c r="R218" i="7"/>
  <c r="Q218" i="7"/>
  <c r="T217" i="7"/>
  <c r="S217" i="7"/>
  <c r="R217" i="7"/>
  <c r="Q217" i="7"/>
  <c r="T216" i="7"/>
  <c r="S216" i="7"/>
  <c r="R216" i="7"/>
  <c r="Q216" i="7"/>
  <c r="T215" i="7"/>
  <c r="S215" i="7"/>
  <c r="R215" i="7"/>
  <c r="Q215" i="7"/>
  <c r="T214" i="7"/>
  <c r="S214" i="7"/>
  <c r="R214" i="7"/>
  <c r="Q214" i="7"/>
  <c r="T213" i="7"/>
  <c r="S213" i="7"/>
  <c r="R213" i="7"/>
  <c r="Q213" i="7"/>
  <c r="T212" i="7"/>
  <c r="S212" i="7"/>
  <c r="R212" i="7"/>
  <c r="Q212" i="7"/>
  <c r="T211" i="7"/>
  <c r="S211" i="7"/>
  <c r="R211" i="7"/>
  <c r="Q211" i="7"/>
  <c r="T210" i="7"/>
  <c r="S210" i="7"/>
  <c r="R210" i="7"/>
  <c r="Q210" i="7"/>
  <c r="T209" i="7"/>
  <c r="S209" i="7"/>
  <c r="R209" i="7"/>
  <c r="Q209" i="7"/>
  <c r="T208" i="7"/>
  <c r="S208" i="7"/>
  <c r="R208" i="7"/>
  <c r="Q208" i="7"/>
  <c r="T207" i="7"/>
  <c r="S207" i="7"/>
  <c r="R207" i="7"/>
  <c r="Q207" i="7"/>
  <c r="T206" i="7"/>
  <c r="S206" i="7"/>
  <c r="R206" i="7"/>
  <c r="Q206" i="7"/>
  <c r="T205" i="7"/>
  <c r="S205" i="7"/>
  <c r="R205" i="7"/>
  <c r="F205" i="7"/>
  <c r="Q205" i="7" s="1"/>
  <c r="T204" i="7"/>
  <c r="S204" i="7"/>
  <c r="R204" i="7"/>
  <c r="Q204" i="7"/>
  <c r="T203" i="7"/>
  <c r="S203" i="7"/>
  <c r="R203" i="7"/>
  <c r="Q203" i="7"/>
  <c r="T202" i="7"/>
  <c r="S202" i="7"/>
  <c r="R202" i="7"/>
  <c r="Q202" i="7"/>
  <c r="T201" i="7"/>
  <c r="S201" i="7"/>
  <c r="R201" i="7"/>
  <c r="Q201" i="7"/>
  <c r="T200" i="7"/>
  <c r="S200" i="7"/>
  <c r="R200" i="7"/>
  <c r="Q200" i="7"/>
  <c r="T199" i="7"/>
  <c r="S199" i="7"/>
  <c r="R199" i="7"/>
  <c r="Q199" i="7"/>
  <c r="T198" i="7"/>
  <c r="S198" i="7"/>
  <c r="R198" i="7"/>
  <c r="Q198" i="7"/>
  <c r="T197" i="7"/>
  <c r="S197" i="7"/>
  <c r="R197" i="7"/>
  <c r="Q197" i="7"/>
  <c r="T196" i="7"/>
  <c r="S196" i="7"/>
  <c r="R196" i="7"/>
  <c r="Q196" i="7"/>
  <c r="T195" i="7"/>
  <c r="S195" i="7"/>
  <c r="R195" i="7"/>
  <c r="Q195" i="7"/>
  <c r="T194" i="7"/>
  <c r="S194" i="7"/>
  <c r="R194" i="7"/>
  <c r="Q194" i="7"/>
  <c r="T193" i="7"/>
  <c r="S193" i="7"/>
  <c r="R193" i="7"/>
  <c r="Q193" i="7"/>
  <c r="T192" i="7"/>
  <c r="S192" i="7"/>
  <c r="R192" i="7"/>
  <c r="Q192" i="7"/>
  <c r="T191" i="7"/>
  <c r="S191" i="7"/>
  <c r="R191" i="7"/>
  <c r="Q191" i="7"/>
  <c r="T190" i="7"/>
  <c r="S190" i="7"/>
  <c r="R190" i="7"/>
  <c r="Q190" i="7"/>
  <c r="T189" i="7"/>
  <c r="S189" i="7"/>
  <c r="R189" i="7"/>
  <c r="Q189" i="7"/>
  <c r="T188" i="7"/>
  <c r="S188" i="7"/>
  <c r="R188" i="7"/>
  <c r="Q188" i="7"/>
  <c r="T187" i="7"/>
  <c r="S187" i="7"/>
  <c r="R187" i="7"/>
  <c r="Q187" i="7"/>
  <c r="T186" i="7"/>
  <c r="S186" i="7"/>
  <c r="R186" i="7"/>
  <c r="Q186" i="7"/>
  <c r="T185" i="7"/>
  <c r="S185" i="7"/>
  <c r="R185" i="7"/>
  <c r="Q185" i="7"/>
  <c r="T184" i="7"/>
  <c r="S184" i="7"/>
  <c r="R184" i="7"/>
  <c r="Q184" i="7"/>
  <c r="T183" i="7"/>
  <c r="S183" i="7"/>
  <c r="R183" i="7"/>
  <c r="Q183" i="7"/>
  <c r="T182" i="7"/>
  <c r="S182" i="7"/>
  <c r="R182" i="7"/>
  <c r="Q182" i="7"/>
  <c r="T181" i="7"/>
  <c r="S181" i="7"/>
  <c r="R181" i="7"/>
  <c r="Q181" i="7"/>
  <c r="T180" i="7"/>
  <c r="S180" i="7"/>
  <c r="R180" i="7"/>
  <c r="Q180" i="7"/>
  <c r="T179" i="7"/>
  <c r="S179" i="7"/>
  <c r="R179" i="7"/>
  <c r="Q179" i="7"/>
  <c r="T178" i="7"/>
  <c r="S178" i="7"/>
  <c r="R178" i="7"/>
  <c r="Q178" i="7"/>
  <c r="T177" i="7"/>
  <c r="S177" i="7"/>
  <c r="R177" i="7"/>
  <c r="Q177" i="7"/>
  <c r="T176" i="7"/>
  <c r="S176" i="7"/>
  <c r="R176" i="7"/>
  <c r="Q176" i="7"/>
  <c r="T175" i="7"/>
  <c r="S175" i="7"/>
  <c r="R175" i="7"/>
  <c r="Q175" i="7"/>
  <c r="T174" i="7"/>
  <c r="S174" i="7"/>
  <c r="R174" i="7"/>
  <c r="Q174" i="7"/>
  <c r="T173" i="7"/>
  <c r="S173" i="7"/>
  <c r="R173" i="7"/>
  <c r="Q173" i="7"/>
  <c r="T172" i="7"/>
  <c r="S172" i="7"/>
  <c r="R172" i="7"/>
  <c r="Q172" i="7"/>
  <c r="T171" i="7"/>
  <c r="S171" i="7"/>
  <c r="R171" i="7"/>
  <c r="Q171" i="7"/>
  <c r="T170" i="7"/>
  <c r="S170" i="7"/>
  <c r="R170" i="7"/>
  <c r="Q170" i="7"/>
  <c r="T169" i="7"/>
  <c r="S169" i="7"/>
  <c r="R169" i="7"/>
  <c r="Q169" i="7"/>
  <c r="T168" i="7"/>
  <c r="S168" i="7"/>
  <c r="R168" i="7"/>
  <c r="Q168" i="7"/>
  <c r="T167" i="7"/>
  <c r="S167" i="7"/>
  <c r="R167" i="7"/>
  <c r="Q167" i="7"/>
  <c r="T166" i="7"/>
  <c r="S166" i="7"/>
  <c r="R166" i="7"/>
  <c r="Q166" i="7"/>
  <c r="T165" i="7"/>
  <c r="S165" i="7"/>
  <c r="R165" i="7"/>
  <c r="Q165" i="7"/>
  <c r="T164" i="7"/>
  <c r="S164" i="7"/>
  <c r="R164" i="7"/>
  <c r="Q164" i="7"/>
  <c r="T163" i="7"/>
  <c r="S163" i="7"/>
  <c r="R163" i="7"/>
  <c r="Q163" i="7"/>
  <c r="T162" i="7"/>
  <c r="S162" i="7"/>
  <c r="R162" i="7"/>
  <c r="Q162" i="7"/>
  <c r="T161" i="7"/>
  <c r="S161" i="7"/>
  <c r="R161" i="7"/>
  <c r="Q161" i="7"/>
  <c r="T160" i="7"/>
  <c r="S160" i="7"/>
  <c r="R160" i="7"/>
  <c r="Q160" i="7"/>
  <c r="T159" i="7"/>
  <c r="S159" i="7"/>
  <c r="R159" i="7"/>
  <c r="Q159" i="7"/>
  <c r="T158" i="7"/>
  <c r="S158" i="7"/>
  <c r="R158" i="7"/>
  <c r="Q158" i="7"/>
  <c r="T157" i="7"/>
  <c r="S157" i="7"/>
  <c r="R157" i="7"/>
  <c r="Q157" i="7"/>
  <c r="T156" i="7"/>
  <c r="S156" i="7"/>
  <c r="R156" i="7"/>
  <c r="Q156" i="7"/>
  <c r="T155" i="7"/>
  <c r="S155" i="7"/>
  <c r="R155" i="7"/>
  <c r="Q155" i="7"/>
  <c r="T154" i="7"/>
  <c r="S154" i="7"/>
  <c r="R154" i="7"/>
  <c r="Q154" i="7"/>
  <c r="T153" i="7"/>
  <c r="S153" i="7"/>
  <c r="R153" i="7"/>
  <c r="Q153" i="7"/>
  <c r="T152" i="7"/>
  <c r="S152" i="7"/>
  <c r="R152" i="7"/>
  <c r="Q152" i="7"/>
  <c r="T151" i="7"/>
  <c r="S151" i="7"/>
  <c r="R151" i="7"/>
  <c r="Q151" i="7"/>
  <c r="T150" i="7"/>
  <c r="S150" i="7"/>
  <c r="R150" i="7"/>
  <c r="Q150" i="7"/>
  <c r="T149" i="7"/>
  <c r="S149" i="7"/>
  <c r="R149" i="7"/>
  <c r="Q149" i="7"/>
  <c r="T148" i="7"/>
  <c r="S148" i="7"/>
  <c r="R148" i="7"/>
  <c r="Q148" i="7"/>
  <c r="T147" i="7"/>
  <c r="S147" i="7"/>
  <c r="R147" i="7"/>
  <c r="Q147" i="7"/>
  <c r="T146" i="7"/>
  <c r="S146" i="7"/>
  <c r="R146" i="7"/>
  <c r="Q146" i="7"/>
  <c r="T145" i="7"/>
  <c r="S145" i="7"/>
  <c r="R145" i="7"/>
  <c r="Q145" i="7"/>
  <c r="T144" i="7"/>
  <c r="S144" i="7"/>
  <c r="R144" i="7"/>
  <c r="Q144" i="7"/>
  <c r="T143" i="7"/>
  <c r="S143" i="7"/>
  <c r="R143" i="7"/>
  <c r="Q143" i="7"/>
  <c r="T142" i="7"/>
  <c r="S142" i="7"/>
  <c r="R142" i="7"/>
  <c r="Q142" i="7"/>
  <c r="T141" i="7"/>
  <c r="S141" i="7"/>
  <c r="R141" i="7"/>
  <c r="Q141" i="7"/>
  <c r="T140" i="7"/>
  <c r="S140" i="7"/>
  <c r="R140" i="7"/>
  <c r="Q140" i="7"/>
  <c r="T139" i="7"/>
  <c r="S139" i="7"/>
  <c r="R139" i="7"/>
  <c r="Q139" i="7"/>
  <c r="T138" i="7"/>
  <c r="S138" i="7"/>
  <c r="R138" i="7"/>
  <c r="Q138" i="7"/>
  <c r="T137" i="7"/>
  <c r="S137" i="7"/>
  <c r="R137" i="7"/>
  <c r="Q137" i="7"/>
  <c r="T136" i="7"/>
  <c r="S136" i="7"/>
  <c r="R136" i="7"/>
  <c r="Q136" i="7"/>
  <c r="T135" i="7"/>
  <c r="S135" i="7"/>
  <c r="R135" i="7"/>
  <c r="Q135" i="7"/>
  <c r="T134" i="7"/>
  <c r="S134" i="7"/>
  <c r="R134" i="7"/>
  <c r="Q134" i="7"/>
  <c r="T133" i="7"/>
  <c r="S133" i="7"/>
  <c r="R133" i="7"/>
  <c r="Q133" i="7"/>
  <c r="T132" i="7"/>
  <c r="R132" i="7"/>
  <c r="Q132" i="7"/>
  <c r="L132" i="7"/>
  <c r="S132" i="7" s="1"/>
  <c r="T131" i="7"/>
  <c r="S131" i="7"/>
  <c r="R131" i="7"/>
  <c r="Q131" i="7"/>
  <c r="T130" i="7"/>
  <c r="S130" i="7"/>
  <c r="R130" i="7"/>
  <c r="Q130" i="7"/>
  <c r="T129" i="7"/>
  <c r="S129" i="7"/>
  <c r="R129" i="7"/>
  <c r="Q129" i="7"/>
  <c r="T128" i="7"/>
  <c r="S128" i="7"/>
  <c r="R128" i="7"/>
  <c r="Q128" i="7"/>
  <c r="T127" i="7"/>
  <c r="S127" i="7"/>
  <c r="R127" i="7"/>
  <c r="Q127" i="7"/>
  <c r="T126" i="7"/>
  <c r="S126" i="7"/>
  <c r="R126" i="7"/>
  <c r="Q126" i="7"/>
  <c r="T125" i="7"/>
  <c r="S125" i="7"/>
  <c r="R125" i="7"/>
  <c r="Q125" i="7"/>
  <c r="T124" i="7"/>
  <c r="S124" i="7"/>
  <c r="R124" i="7"/>
  <c r="Q124" i="7"/>
  <c r="T123" i="7"/>
  <c r="S123" i="7"/>
  <c r="R123" i="7"/>
  <c r="Q123" i="7"/>
  <c r="T122" i="7"/>
  <c r="S122" i="7"/>
  <c r="R122" i="7"/>
  <c r="Q122" i="7"/>
  <c r="T121" i="7"/>
  <c r="S121" i="7"/>
  <c r="R121" i="7"/>
  <c r="Q121" i="7"/>
  <c r="T120" i="7"/>
  <c r="S120" i="7"/>
  <c r="R120" i="7"/>
  <c r="Q120" i="7"/>
  <c r="T119" i="7"/>
  <c r="S119" i="7"/>
  <c r="R119" i="7"/>
  <c r="Q119" i="7"/>
  <c r="T118" i="7"/>
  <c r="S118" i="7"/>
  <c r="R118" i="7"/>
  <c r="Q118" i="7"/>
  <c r="T117" i="7"/>
  <c r="S117" i="7"/>
  <c r="R117" i="7"/>
  <c r="Q117" i="7"/>
  <c r="T116" i="7"/>
  <c r="S116" i="7"/>
  <c r="R116" i="7"/>
  <c r="Q116" i="7"/>
  <c r="T115" i="7"/>
  <c r="S115" i="7"/>
  <c r="R115" i="7"/>
  <c r="Q115" i="7"/>
  <c r="T114" i="7"/>
  <c r="S114" i="7"/>
  <c r="R114" i="7"/>
  <c r="Q114" i="7"/>
  <c r="T113" i="7"/>
  <c r="S113" i="7"/>
  <c r="R113" i="7"/>
  <c r="Q113" i="7"/>
  <c r="T112" i="7"/>
  <c r="S112" i="7"/>
  <c r="R112" i="7"/>
  <c r="Q112" i="7"/>
  <c r="T111" i="7"/>
  <c r="S111" i="7"/>
  <c r="R111" i="7"/>
  <c r="Q111" i="7"/>
  <c r="T110" i="7"/>
  <c r="S110" i="7"/>
  <c r="R110" i="7"/>
  <c r="Q110" i="7"/>
  <c r="T109" i="7"/>
  <c r="S109" i="7"/>
  <c r="R109" i="7"/>
  <c r="Q109" i="7"/>
  <c r="T108" i="7"/>
  <c r="S108" i="7"/>
  <c r="R108" i="7"/>
  <c r="Q108" i="7"/>
  <c r="T107" i="7"/>
  <c r="S107" i="7"/>
  <c r="R107" i="7"/>
  <c r="Q107" i="7"/>
  <c r="T106" i="7"/>
  <c r="S106" i="7"/>
  <c r="R106" i="7"/>
  <c r="Q106" i="7"/>
  <c r="T105" i="7"/>
  <c r="S105" i="7"/>
  <c r="R105" i="7"/>
  <c r="Q105" i="7"/>
  <c r="T104" i="7"/>
  <c r="S104" i="7"/>
  <c r="R104" i="7"/>
  <c r="Q104" i="7"/>
  <c r="T103" i="7"/>
  <c r="S103" i="7"/>
  <c r="R103" i="7"/>
  <c r="Q103" i="7"/>
  <c r="T102" i="7"/>
  <c r="S102" i="7"/>
  <c r="R102" i="7"/>
  <c r="Q102" i="7"/>
  <c r="T101" i="7"/>
  <c r="S101" i="7"/>
  <c r="R101" i="7"/>
  <c r="Q101" i="7"/>
  <c r="T100" i="7"/>
  <c r="S100" i="7"/>
  <c r="R100" i="7"/>
  <c r="Q100" i="7"/>
  <c r="T99" i="7"/>
  <c r="S99" i="7"/>
  <c r="R99" i="7"/>
  <c r="Q99" i="7"/>
  <c r="T98" i="7"/>
  <c r="S98" i="7"/>
  <c r="R98" i="7"/>
  <c r="Q98" i="7"/>
  <c r="T97" i="7"/>
  <c r="S97" i="7"/>
  <c r="R97" i="7"/>
  <c r="Q97" i="7"/>
  <c r="T96" i="7"/>
  <c r="S96" i="7"/>
  <c r="R96" i="7"/>
  <c r="Q96" i="7"/>
  <c r="T95" i="7"/>
  <c r="S95" i="7"/>
  <c r="R95" i="7"/>
  <c r="Q95" i="7"/>
  <c r="T94" i="7"/>
  <c r="S94" i="7"/>
  <c r="R94" i="7"/>
  <c r="Q94" i="7"/>
  <c r="T93" i="7"/>
  <c r="S93" i="7"/>
  <c r="R93" i="7"/>
  <c r="Q93" i="7"/>
  <c r="T92" i="7"/>
  <c r="S92" i="7"/>
  <c r="R92" i="7"/>
  <c r="Q92" i="7"/>
  <c r="T91" i="7"/>
  <c r="S91" i="7"/>
  <c r="R91" i="7"/>
  <c r="Q91" i="7"/>
  <c r="T90" i="7"/>
  <c r="S90" i="7"/>
  <c r="R90" i="7"/>
  <c r="Q90" i="7"/>
  <c r="T89" i="7"/>
  <c r="S89" i="7"/>
  <c r="R89" i="7"/>
  <c r="Q89" i="7"/>
  <c r="T88" i="7"/>
  <c r="S88" i="7"/>
  <c r="R88" i="7"/>
  <c r="Q88" i="7"/>
  <c r="T87" i="7"/>
  <c r="S87" i="7"/>
  <c r="R87" i="7"/>
  <c r="Q87" i="7"/>
  <c r="T86" i="7"/>
  <c r="S86" i="7"/>
  <c r="R86" i="7"/>
  <c r="Q86" i="7"/>
  <c r="T85" i="7"/>
  <c r="S85" i="7"/>
  <c r="R85" i="7"/>
  <c r="Q85" i="7"/>
  <c r="T84" i="7"/>
  <c r="S84" i="7"/>
  <c r="R84" i="7"/>
  <c r="Q84" i="7"/>
  <c r="T83" i="7"/>
  <c r="S83" i="7"/>
  <c r="R83" i="7"/>
  <c r="Q83" i="7"/>
  <c r="T82" i="7"/>
  <c r="S82" i="7"/>
  <c r="R82" i="7"/>
  <c r="Q82" i="7"/>
  <c r="T81" i="7"/>
  <c r="S81" i="7"/>
  <c r="R81" i="7"/>
  <c r="Q81" i="7"/>
  <c r="T80" i="7"/>
  <c r="S80" i="7"/>
  <c r="R80" i="7"/>
  <c r="Q80" i="7"/>
  <c r="T79" i="7"/>
  <c r="S79" i="7"/>
  <c r="R79" i="7"/>
  <c r="Q79" i="7"/>
  <c r="T78" i="7"/>
  <c r="S78" i="7"/>
  <c r="R78" i="7"/>
  <c r="Q78" i="7"/>
  <c r="T77" i="7"/>
  <c r="S77" i="7"/>
  <c r="R77" i="7"/>
  <c r="Q77" i="7"/>
  <c r="T76" i="7"/>
  <c r="S76" i="7"/>
  <c r="R76" i="7"/>
  <c r="Q76" i="7"/>
  <c r="T75" i="7"/>
  <c r="S75" i="7"/>
  <c r="R75" i="7"/>
  <c r="Q75" i="7"/>
  <c r="T74" i="7"/>
  <c r="S74" i="7"/>
  <c r="R74" i="7"/>
  <c r="Q74" i="7"/>
  <c r="T73" i="7"/>
  <c r="S73" i="7"/>
  <c r="R73" i="7"/>
  <c r="Q73" i="7"/>
  <c r="T72" i="7"/>
  <c r="S72" i="7"/>
  <c r="R72" i="7"/>
  <c r="Q72" i="7"/>
  <c r="T71" i="7"/>
  <c r="S71" i="7"/>
  <c r="R71" i="7"/>
  <c r="Q71" i="7"/>
  <c r="T70" i="7"/>
  <c r="S70" i="7"/>
  <c r="R70" i="7"/>
  <c r="Q70" i="7"/>
  <c r="T69" i="7"/>
  <c r="S69" i="7"/>
  <c r="R69" i="7"/>
  <c r="Q69" i="7"/>
  <c r="T68" i="7"/>
  <c r="S68" i="7"/>
  <c r="R68" i="7"/>
  <c r="Q68" i="7"/>
  <c r="T67" i="7"/>
  <c r="S67" i="7"/>
  <c r="R67" i="7"/>
  <c r="Q67" i="7"/>
  <c r="T66" i="7"/>
  <c r="S66" i="7"/>
  <c r="R66" i="7"/>
  <c r="Q66" i="7"/>
  <c r="T65" i="7"/>
  <c r="S65" i="7"/>
  <c r="R65" i="7"/>
  <c r="Q65" i="7"/>
  <c r="T64" i="7"/>
  <c r="S64" i="7"/>
  <c r="R64" i="7"/>
  <c r="Q64" i="7"/>
  <c r="T63" i="7"/>
  <c r="S63" i="7"/>
  <c r="R63" i="7"/>
  <c r="Q63" i="7"/>
  <c r="T62" i="7"/>
  <c r="S62" i="7"/>
  <c r="R62" i="7"/>
  <c r="Q62" i="7"/>
  <c r="T61" i="7"/>
  <c r="S61" i="7"/>
  <c r="R61" i="7"/>
  <c r="Q61" i="7"/>
  <c r="T60" i="7"/>
  <c r="S60" i="7"/>
  <c r="R60" i="7"/>
  <c r="Q60" i="7"/>
  <c r="T59" i="7"/>
  <c r="S59" i="7"/>
  <c r="R59" i="7"/>
  <c r="Q59" i="7"/>
  <c r="T58" i="7"/>
  <c r="S58" i="7"/>
  <c r="R58" i="7"/>
  <c r="Q58" i="7"/>
  <c r="T57" i="7"/>
  <c r="S57" i="7"/>
  <c r="R57" i="7"/>
  <c r="Q57" i="7"/>
  <c r="T56" i="7"/>
  <c r="S56" i="7"/>
  <c r="R56" i="7"/>
  <c r="Q56" i="7"/>
  <c r="T55" i="7"/>
  <c r="S55" i="7"/>
  <c r="R55" i="7"/>
  <c r="Q55" i="7"/>
  <c r="T54" i="7"/>
  <c r="S54" i="7"/>
  <c r="R54" i="7"/>
  <c r="Q54" i="7"/>
  <c r="T53" i="7"/>
  <c r="S53" i="7"/>
  <c r="R53" i="7"/>
  <c r="Q53" i="7"/>
  <c r="T52" i="7"/>
  <c r="S52" i="7"/>
  <c r="R52" i="7"/>
  <c r="Q52" i="7"/>
  <c r="T51" i="7"/>
  <c r="S51" i="7"/>
  <c r="R51" i="7"/>
  <c r="Q51" i="7"/>
  <c r="T50" i="7"/>
  <c r="S50" i="7"/>
  <c r="R50" i="7"/>
  <c r="Q50" i="7"/>
  <c r="T49" i="7"/>
  <c r="S49" i="7"/>
  <c r="R49" i="7"/>
  <c r="Q49" i="7"/>
  <c r="T48" i="7"/>
  <c r="S48" i="7"/>
  <c r="R48" i="7"/>
  <c r="Q48" i="7"/>
  <c r="T47" i="7"/>
  <c r="S47" i="7"/>
  <c r="R47" i="7"/>
  <c r="Q47" i="7"/>
  <c r="T46" i="7"/>
  <c r="S46" i="7"/>
  <c r="R46" i="7"/>
  <c r="Q46" i="7"/>
  <c r="T45" i="7"/>
  <c r="S45" i="7"/>
  <c r="R45" i="7"/>
  <c r="Q45" i="7"/>
  <c r="T44" i="7"/>
  <c r="S44" i="7"/>
  <c r="R44" i="7"/>
  <c r="Q44" i="7"/>
  <c r="T43" i="7"/>
  <c r="S43" i="7"/>
  <c r="R43" i="7"/>
  <c r="Q43" i="7"/>
  <c r="T42" i="7"/>
  <c r="S42" i="7"/>
  <c r="R42" i="7"/>
  <c r="Q42" i="7"/>
  <c r="T41" i="7"/>
  <c r="S41" i="7"/>
  <c r="R41" i="7"/>
  <c r="Q41" i="7"/>
  <c r="T40" i="7"/>
  <c r="S40" i="7"/>
  <c r="R40" i="7"/>
  <c r="Q40" i="7"/>
  <c r="T39" i="7"/>
  <c r="S39" i="7"/>
  <c r="R39" i="7"/>
  <c r="Q39" i="7"/>
  <c r="T38" i="7"/>
  <c r="S38" i="7"/>
  <c r="R38" i="7"/>
  <c r="Q38" i="7"/>
  <c r="T37" i="7"/>
  <c r="S37" i="7"/>
  <c r="R37" i="7"/>
  <c r="Q37" i="7"/>
  <c r="T36" i="7"/>
  <c r="S36" i="7"/>
  <c r="R36" i="7"/>
  <c r="Q36" i="7"/>
  <c r="T35" i="7"/>
  <c r="S35" i="7"/>
  <c r="R35" i="7"/>
  <c r="Q35" i="7"/>
  <c r="T34" i="7"/>
  <c r="S34" i="7"/>
  <c r="R34" i="7"/>
  <c r="Q34" i="7"/>
  <c r="T33" i="7"/>
  <c r="S33" i="7"/>
  <c r="R33" i="7"/>
  <c r="Q33" i="7"/>
  <c r="T32" i="7"/>
  <c r="S32" i="7"/>
  <c r="R32" i="7"/>
  <c r="Q32" i="7"/>
  <c r="T31" i="7"/>
  <c r="S31" i="7"/>
  <c r="R31" i="7"/>
  <c r="Q31" i="7"/>
  <c r="T30" i="7"/>
  <c r="S30" i="7"/>
  <c r="R30" i="7"/>
  <c r="Q30" i="7"/>
  <c r="T29" i="7"/>
  <c r="S29" i="7"/>
  <c r="R29" i="7"/>
  <c r="Q29" i="7"/>
  <c r="T28" i="7"/>
  <c r="S28" i="7"/>
  <c r="R28" i="7"/>
  <c r="Q28" i="7"/>
  <c r="T27" i="7"/>
  <c r="S27" i="7"/>
  <c r="R27" i="7"/>
  <c r="Q27" i="7"/>
  <c r="T26" i="7"/>
  <c r="S26" i="7"/>
  <c r="R26" i="7"/>
  <c r="Q26" i="7"/>
  <c r="T25" i="7"/>
  <c r="S25" i="7"/>
  <c r="R25" i="7"/>
  <c r="Q25" i="7"/>
  <c r="T24" i="7"/>
  <c r="S24" i="7"/>
  <c r="R24" i="7"/>
  <c r="Q24" i="7"/>
  <c r="T23" i="7"/>
  <c r="S23" i="7"/>
  <c r="R23" i="7"/>
  <c r="Q23" i="7"/>
  <c r="T22" i="7"/>
  <c r="S22" i="7"/>
  <c r="R22" i="7"/>
  <c r="Q22" i="7"/>
  <c r="T21" i="7"/>
  <c r="S21" i="7"/>
  <c r="R21" i="7"/>
  <c r="Q21" i="7"/>
  <c r="T20" i="7"/>
  <c r="S20" i="7"/>
  <c r="R20" i="7"/>
  <c r="Q20" i="7"/>
  <c r="T19" i="7"/>
  <c r="S19" i="7"/>
  <c r="R19" i="7"/>
  <c r="Q19" i="7"/>
  <c r="T18" i="7"/>
  <c r="S18" i="7"/>
  <c r="R18" i="7"/>
  <c r="Q18" i="7"/>
  <c r="T17" i="7"/>
  <c r="S17" i="7"/>
  <c r="R17" i="7"/>
  <c r="Q17" i="7"/>
  <c r="T16" i="7"/>
  <c r="S16" i="7"/>
  <c r="R16" i="7"/>
  <c r="Q16" i="7"/>
  <c r="T15" i="7"/>
  <c r="S15" i="7"/>
  <c r="R15" i="7"/>
  <c r="Q15" i="7"/>
  <c r="T14" i="7"/>
  <c r="S14" i="7"/>
  <c r="R14" i="7"/>
  <c r="Q14" i="7"/>
  <c r="T13" i="7"/>
  <c r="S13" i="7"/>
  <c r="R13" i="7"/>
  <c r="Q13" i="7"/>
  <c r="T12" i="7"/>
  <c r="S12" i="7"/>
  <c r="R12" i="7"/>
  <c r="Q12" i="7"/>
  <c r="T11" i="7"/>
  <c r="S11" i="7"/>
  <c r="R11" i="7"/>
  <c r="Q11" i="7"/>
  <c r="T10" i="7"/>
  <c r="S10" i="7"/>
  <c r="R10" i="7"/>
  <c r="Q10" i="7"/>
  <c r="T9" i="7"/>
  <c r="S9" i="7"/>
  <c r="R9" i="7"/>
  <c r="Q9" i="7"/>
  <c r="T8" i="7"/>
  <c r="S8" i="7"/>
  <c r="R8" i="7"/>
  <c r="Q8" i="7"/>
  <c r="T7" i="7"/>
  <c r="S7" i="7"/>
  <c r="R7" i="7"/>
  <c r="Q7" i="7"/>
  <c r="T6" i="7"/>
  <c r="S6" i="7"/>
  <c r="R6" i="7"/>
  <c r="Q6" i="7"/>
  <c r="P6" i="48" l="1"/>
  <c r="S10" i="47"/>
  <c r="R10" i="47"/>
  <c r="Q10" i="47"/>
  <c r="P10" i="47"/>
  <c r="S9" i="47"/>
  <c r="R9" i="47"/>
  <c r="Q9" i="47"/>
  <c r="P9" i="47"/>
  <c r="S8" i="47"/>
  <c r="R8" i="47"/>
  <c r="Q8" i="47"/>
  <c r="P8" i="47"/>
  <c r="S7" i="47"/>
  <c r="R7" i="47"/>
  <c r="Q7" i="47"/>
  <c r="P7" i="47"/>
  <c r="S6" i="47"/>
  <c r="R6" i="47"/>
  <c r="Q6" i="47"/>
  <c r="P6" i="47"/>
  <c r="P7" i="22"/>
  <c r="Q7" i="22"/>
  <c r="R7" i="22"/>
  <c r="S7" i="22"/>
  <c r="P9" i="52"/>
  <c r="Q9" i="52"/>
  <c r="R9" i="52"/>
  <c r="S9" i="52"/>
  <c r="P10" i="52"/>
  <c r="Q10" i="52"/>
  <c r="R10" i="52"/>
  <c r="S10" i="52"/>
  <c r="P11" i="52"/>
  <c r="Q11" i="52"/>
  <c r="R11" i="52"/>
  <c r="S11" i="52"/>
  <c r="P12" i="52"/>
  <c r="Q12" i="52"/>
  <c r="R12" i="52"/>
  <c r="S12" i="52"/>
  <c r="P13" i="52"/>
  <c r="Q13" i="52"/>
  <c r="R13" i="52"/>
  <c r="S13" i="52"/>
  <c r="P14" i="52"/>
  <c r="Q14" i="52"/>
  <c r="R14" i="52"/>
  <c r="S14" i="52"/>
  <c r="P15" i="52"/>
  <c r="Q15" i="52"/>
  <c r="R15" i="52"/>
  <c r="S15" i="52"/>
  <c r="Q6" i="31"/>
  <c r="S8" i="52"/>
  <c r="R8" i="52"/>
  <c r="Q8" i="52"/>
  <c r="P8" i="52"/>
  <c r="S7" i="52"/>
  <c r="R7" i="52"/>
  <c r="Q7" i="52"/>
  <c r="P7" i="52"/>
  <c r="S6" i="52"/>
  <c r="R6" i="52"/>
  <c r="Q6" i="52"/>
  <c r="P6" i="52"/>
  <c r="S8" i="51"/>
  <c r="R8" i="51"/>
  <c r="Q8" i="51"/>
  <c r="P8" i="51"/>
  <c r="S7" i="51"/>
  <c r="R7" i="51"/>
  <c r="Q7" i="51"/>
  <c r="P7" i="51"/>
  <c r="S6" i="51"/>
  <c r="R6" i="51"/>
  <c r="Q6" i="51"/>
  <c r="P6" i="51"/>
  <c r="S15" i="50"/>
  <c r="R15" i="50"/>
  <c r="Q15" i="50"/>
  <c r="P15" i="50"/>
  <c r="S14" i="50"/>
  <c r="R14" i="50"/>
  <c r="Q14" i="50"/>
  <c r="P14" i="50"/>
  <c r="S13" i="50"/>
  <c r="R13" i="50"/>
  <c r="Q13" i="50"/>
  <c r="P13" i="50"/>
  <c r="S12" i="50"/>
  <c r="R12" i="50"/>
  <c r="Q12" i="50"/>
  <c r="P12" i="50"/>
  <c r="S11" i="50"/>
  <c r="R11" i="50"/>
  <c r="Q11" i="50"/>
  <c r="P11" i="50"/>
  <c r="S10" i="50"/>
  <c r="R10" i="50"/>
  <c r="Q10" i="50"/>
  <c r="P10" i="50"/>
  <c r="S9" i="50"/>
  <c r="R9" i="50"/>
  <c r="Q9" i="50"/>
  <c r="P9" i="50"/>
  <c r="S8" i="50"/>
  <c r="R8" i="50"/>
  <c r="Q8" i="50"/>
  <c r="P8" i="50"/>
  <c r="S7" i="50"/>
  <c r="R7" i="50"/>
  <c r="Q7" i="50"/>
  <c r="P7" i="50"/>
  <c r="S6" i="50"/>
  <c r="R6" i="50"/>
  <c r="Q6" i="50"/>
  <c r="P6" i="50"/>
  <c r="S9" i="49"/>
  <c r="R9" i="49"/>
  <c r="Q9" i="49"/>
  <c r="P9" i="49"/>
  <c r="S8" i="49"/>
  <c r="R8" i="49"/>
  <c r="Q8" i="49"/>
  <c r="P8" i="49"/>
  <c r="S7" i="49"/>
  <c r="R7" i="49"/>
  <c r="Q7" i="49"/>
  <c r="P7" i="49"/>
  <c r="S6" i="49"/>
  <c r="R6" i="49"/>
  <c r="Q6" i="49"/>
  <c r="P6" i="49"/>
  <c r="S6" i="48" l="1"/>
  <c r="R6" i="48"/>
  <c r="Q6" i="48"/>
  <c r="P6" i="43"/>
  <c r="S7" i="46"/>
  <c r="R7" i="46"/>
  <c r="Q7" i="46"/>
  <c r="P7" i="46"/>
  <c r="S6" i="46"/>
  <c r="R6" i="46"/>
  <c r="Q6" i="46"/>
  <c r="P6" i="46"/>
  <c r="S22" i="43"/>
  <c r="R22" i="43"/>
  <c r="Q22" i="43"/>
  <c r="P22" i="43"/>
  <c r="S21" i="43"/>
  <c r="R21" i="43"/>
  <c r="Q21" i="43"/>
  <c r="P21" i="43"/>
  <c r="S20" i="43"/>
  <c r="R20" i="43"/>
  <c r="Q20" i="43"/>
  <c r="P20" i="43"/>
  <c r="S19" i="43"/>
  <c r="R19" i="43"/>
  <c r="Q19" i="43"/>
  <c r="P19" i="43"/>
  <c r="S18" i="43"/>
  <c r="R18" i="43"/>
  <c r="Q18" i="43"/>
  <c r="P18" i="43"/>
  <c r="S17" i="43"/>
  <c r="R17" i="43"/>
  <c r="Q17" i="43"/>
  <c r="P17" i="43"/>
  <c r="S16" i="43"/>
  <c r="R16" i="43"/>
  <c r="Q16" i="43"/>
  <c r="P16" i="43"/>
  <c r="S15" i="43"/>
  <c r="R15" i="43"/>
  <c r="Q15" i="43"/>
  <c r="P15" i="43"/>
  <c r="S14" i="43"/>
  <c r="R14" i="43"/>
  <c r="Q14" i="43"/>
  <c r="P14" i="43"/>
  <c r="S13" i="43"/>
  <c r="R13" i="43"/>
  <c r="Q13" i="43"/>
  <c r="P13" i="43"/>
  <c r="S12" i="43"/>
  <c r="R12" i="43"/>
  <c r="Q12" i="43"/>
  <c r="P12" i="43"/>
  <c r="S11" i="43"/>
  <c r="R11" i="43"/>
  <c r="Q11" i="43"/>
  <c r="P11" i="43"/>
  <c r="S10" i="43"/>
  <c r="R10" i="43"/>
  <c r="Q10" i="43"/>
  <c r="P10" i="43"/>
  <c r="S9" i="43"/>
  <c r="R9" i="43"/>
  <c r="Q9" i="43"/>
  <c r="P9" i="43"/>
  <c r="S8" i="43"/>
  <c r="R8" i="43"/>
  <c r="Q8" i="43"/>
  <c r="P8" i="43"/>
  <c r="S7" i="43"/>
  <c r="R7" i="43"/>
  <c r="Q7" i="43"/>
  <c r="P7" i="43"/>
  <c r="S6" i="43"/>
  <c r="R6" i="43"/>
  <c r="Q6" i="43"/>
  <c r="S6" i="42"/>
  <c r="R6" i="42"/>
  <c r="Q6" i="42"/>
  <c r="P6" i="42"/>
  <c r="S7" i="40"/>
  <c r="R7" i="40"/>
  <c r="Q7" i="40"/>
  <c r="P7" i="40"/>
  <c r="S6" i="40"/>
  <c r="R6" i="40"/>
  <c r="Q6" i="40"/>
  <c r="P6" i="40"/>
  <c r="S11" i="39"/>
  <c r="R11" i="39"/>
  <c r="Q11" i="39"/>
  <c r="P11" i="39"/>
  <c r="S10" i="39"/>
  <c r="R10" i="39"/>
  <c r="Q10" i="39"/>
  <c r="P10" i="39"/>
  <c r="S9" i="39"/>
  <c r="R9" i="39"/>
  <c r="Q9" i="39"/>
  <c r="P9" i="39"/>
  <c r="S8" i="39"/>
  <c r="R8" i="39"/>
  <c r="Q8" i="39"/>
  <c r="P8" i="39"/>
  <c r="S7" i="39"/>
  <c r="R7" i="39"/>
  <c r="Q7" i="39"/>
  <c r="P7" i="39"/>
  <c r="S6" i="39"/>
  <c r="R6" i="39"/>
  <c r="Q6" i="39"/>
  <c r="P6" i="39"/>
  <c r="S10" i="38"/>
  <c r="R10" i="38"/>
  <c r="Q10" i="38"/>
  <c r="P10" i="38"/>
  <c r="S9" i="38"/>
  <c r="R9" i="38"/>
  <c r="Q9" i="38"/>
  <c r="P9" i="38"/>
  <c r="S8" i="38"/>
  <c r="R8" i="38"/>
  <c r="Q8" i="38"/>
  <c r="P8" i="38"/>
  <c r="S7" i="38"/>
  <c r="R7" i="38"/>
  <c r="Q7" i="38"/>
  <c r="P7" i="38"/>
  <c r="S6" i="38"/>
  <c r="R6" i="38"/>
  <c r="Q6" i="38"/>
  <c r="P6" i="38"/>
  <c r="S8" i="37"/>
  <c r="R8" i="37"/>
  <c r="Q8" i="37"/>
  <c r="P8" i="37"/>
  <c r="S7" i="37"/>
  <c r="R7" i="37"/>
  <c r="Q7" i="37"/>
  <c r="P7" i="37"/>
  <c r="S6" i="37"/>
  <c r="R6" i="37"/>
  <c r="Q6" i="37"/>
  <c r="P6" i="37"/>
  <c r="S7" i="36"/>
  <c r="R7" i="36"/>
  <c r="Q7" i="36"/>
  <c r="P7" i="36"/>
  <c r="S6" i="36"/>
  <c r="R6" i="36"/>
  <c r="Q6" i="36"/>
  <c r="P6" i="36"/>
  <c r="S5" i="35"/>
  <c r="R5" i="35"/>
  <c r="Q5" i="35"/>
  <c r="P5" i="35"/>
  <c r="S6" i="35"/>
  <c r="R6" i="35"/>
  <c r="Q6" i="35"/>
  <c r="P6" i="35"/>
  <c r="S6" i="33"/>
  <c r="R6" i="33"/>
  <c r="Q6" i="33"/>
  <c r="P6" i="33"/>
  <c r="S7" i="33"/>
  <c r="R7" i="33"/>
  <c r="Q7" i="33"/>
  <c r="P7" i="33"/>
  <c r="T21" i="31"/>
  <c r="S21" i="31"/>
  <c r="R21" i="31"/>
  <c r="Q21" i="31"/>
  <c r="T20" i="31"/>
  <c r="T19" i="31"/>
  <c r="S19" i="31"/>
  <c r="R19" i="31"/>
  <c r="T18" i="31"/>
  <c r="S18" i="31"/>
  <c r="R18" i="31"/>
  <c r="Q18" i="31"/>
  <c r="T17" i="31"/>
  <c r="S17" i="31"/>
  <c r="R17" i="31"/>
  <c r="Q17" i="31"/>
  <c r="T16" i="31"/>
  <c r="S16" i="31"/>
  <c r="R16" i="31"/>
  <c r="Q16" i="31"/>
  <c r="T15" i="31"/>
  <c r="S15" i="31"/>
  <c r="R15" i="31"/>
  <c r="Q15" i="31"/>
  <c r="T14" i="31"/>
  <c r="S14" i="31"/>
  <c r="R14" i="31"/>
  <c r="Q14" i="31"/>
  <c r="T13" i="31"/>
  <c r="S13" i="31"/>
  <c r="R13" i="31"/>
  <c r="Q13" i="31"/>
  <c r="T12" i="31"/>
  <c r="S12" i="31"/>
  <c r="R12" i="31"/>
  <c r="Q12" i="31"/>
  <c r="T11" i="31"/>
  <c r="S11" i="31"/>
  <c r="R11" i="31"/>
  <c r="Q11" i="31"/>
  <c r="T10" i="31"/>
  <c r="S10" i="31"/>
  <c r="R10" i="31"/>
  <c r="Q10" i="31"/>
  <c r="T9" i="31"/>
  <c r="S9" i="31"/>
  <c r="R9" i="31"/>
  <c r="Q9" i="31"/>
  <c r="T8" i="31"/>
  <c r="S8" i="31"/>
  <c r="R8" i="31"/>
  <c r="Q8" i="31"/>
  <c r="T7" i="31"/>
  <c r="S7" i="31"/>
  <c r="R7" i="31"/>
  <c r="Q7" i="31"/>
  <c r="T6" i="31"/>
  <c r="S6" i="31"/>
  <c r="R6" i="31"/>
  <c r="S10" i="42" l="1"/>
  <c r="S11" i="42"/>
  <c r="S9" i="42"/>
  <c r="S8" i="42"/>
  <c r="R10" i="42"/>
  <c r="R11" i="42"/>
  <c r="R9" i="42"/>
  <c r="R8" i="42"/>
  <c r="P8" i="42"/>
  <c r="P9" i="42"/>
  <c r="P10" i="42"/>
  <c r="P11" i="42"/>
  <c r="Q11" i="42"/>
  <c r="Q9" i="42"/>
  <c r="Q10" i="42"/>
  <c r="Q8" i="42"/>
  <c r="S18" i="30"/>
  <c r="R18" i="30"/>
  <c r="Q18" i="30"/>
  <c r="P18" i="30"/>
  <c r="S17" i="30"/>
  <c r="R17" i="30"/>
  <c r="Q17" i="30"/>
  <c r="P17" i="30"/>
  <c r="S16" i="30"/>
  <c r="R16" i="30"/>
  <c r="Q16" i="30"/>
  <c r="P16" i="30"/>
  <c r="S15" i="30"/>
  <c r="R15" i="30"/>
  <c r="Q15" i="30"/>
  <c r="P15" i="30"/>
  <c r="S14" i="30"/>
  <c r="R14" i="30"/>
  <c r="Q14" i="30"/>
  <c r="P14" i="30"/>
  <c r="S13" i="30"/>
  <c r="R13" i="30"/>
  <c r="Q13" i="30"/>
  <c r="P13" i="30"/>
  <c r="S12" i="30"/>
  <c r="R12" i="30"/>
  <c r="Q12" i="30"/>
  <c r="P12" i="30"/>
  <c r="S11" i="30"/>
  <c r="R11" i="30"/>
  <c r="Q11" i="30"/>
  <c r="P11" i="30"/>
  <c r="S10" i="30"/>
  <c r="R10" i="30"/>
  <c r="Q10" i="30"/>
  <c r="P10" i="30"/>
  <c r="S9" i="30"/>
  <c r="R9" i="30"/>
  <c r="Q9" i="30"/>
  <c r="P9" i="30"/>
  <c r="S8" i="30"/>
  <c r="R8" i="30"/>
  <c r="Q8" i="30"/>
  <c r="P8" i="30"/>
  <c r="S7" i="30"/>
  <c r="R7" i="30"/>
  <c r="Q7" i="30"/>
  <c r="P7" i="30"/>
  <c r="S6" i="30"/>
  <c r="R6" i="30"/>
  <c r="Q6" i="30"/>
  <c r="P6" i="30"/>
  <c r="S5" i="30"/>
  <c r="R5" i="30"/>
  <c r="Q5" i="30"/>
  <c r="P5" i="30"/>
  <c r="S9" i="29"/>
  <c r="R9" i="29"/>
  <c r="Q9" i="29"/>
  <c r="P9" i="29"/>
  <c r="S8" i="29"/>
  <c r="R8" i="29"/>
  <c r="Q8" i="29"/>
  <c r="P8" i="29"/>
  <c r="S7" i="29"/>
  <c r="R7" i="29"/>
  <c r="Q7" i="29"/>
  <c r="P7" i="29"/>
  <c r="S6" i="29"/>
  <c r="R6" i="29"/>
  <c r="Q6" i="29"/>
  <c r="P6" i="29"/>
  <c r="S9" i="28"/>
  <c r="R9" i="28"/>
  <c r="Q9" i="28"/>
  <c r="P9" i="28"/>
  <c r="S8" i="28"/>
  <c r="R8" i="28"/>
  <c r="Q8" i="28"/>
  <c r="P8" i="28"/>
  <c r="S7" i="28"/>
  <c r="R7" i="28"/>
  <c r="Q7" i="28"/>
  <c r="P7" i="28"/>
  <c r="S6" i="28"/>
  <c r="R6" i="28"/>
  <c r="Q6" i="28"/>
  <c r="P6" i="28"/>
  <c r="S11" i="27"/>
  <c r="R11" i="27"/>
  <c r="Q11" i="27"/>
  <c r="P11" i="27"/>
  <c r="S10" i="27"/>
  <c r="R10" i="27"/>
  <c r="Q10" i="27"/>
  <c r="P10" i="27"/>
  <c r="S9" i="27"/>
  <c r="R9" i="27"/>
  <c r="Q9" i="27"/>
  <c r="P9" i="27"/>
  <c r="S8" i="27"/>
  <c r="R8" i="27"/>
  <c r="Q8" i="27"/>
  <c r="P8" i="27"/>
  <c r="S7" i="27"/>
  <c r="R7" i="27"/>
  <c r="Q7" i="27"/>
  <c r="P7" i="27"/>
  <c r="S6" i="27"/>
  <c r="R6" i="27"/>
  <c r="Q6" i="27"/>
  <c r="P6" i="27"/>
  <c r="P20" i="23"/>
  <c r="Q20" i="23"/>
  <c r="R20" i="23"/>
  <c r="S20" i="23"/>
  <c r="P21" i="23"/>
  <c r="Q21" i="23"/>
  <c r="R21" i="23"/>
  <c r="S21" i="23"/>
  <c r="P22" i="23"/>
  <c r="Q22" i="23"/>
  <c r="R22" i="23"/>
  <c r="S22" i="23"/>
  <c r="P23" i="23"/>
  <c r="Q23" i="23"/>
  <c r="R23" i="23"/>
  <c r="S23" i="23"/>
  <c r="S19" i="23"/>
  <c r="R19" i="23"/>
  <c r="Q19" i="23"/>
  <c r="P19" i="23"/>
  <c r="S18" i="23"/>
  <c r="R18" i="23"/>
  <c r="Q18" i="23"/>
  <c r="P18" i="23"/>
  <c r="S17" i="23"/>
  <c r="R17" i="23"/>
  <c r="Q17" i="23"/>
  <c r="P17" i="23"/>
  <c r="S16" i="23"/>
  <c r="R16" i="23"/>
  <c r="Q16" i="23"/>
  <c r="P16" i="23"/>
  <c r="S15" i="23"/>
  <c r="R15" i="23"/>
  <c r="Q15" i="23"/>
  <c r="P15" i="23"/>
  <c r="S14" i="23"/>
  <c r="R14" i="23"/>
  <c r="Q14" i="23"/>
  <c r="P14" i="23"/>
  <c r="S13" i="23"/>
  <c r="R13" i="23"/>
  <c r="Q13" i="23"/>
  <c r="P13" i="23"/>
  <c r="S12" i="23"/>
  <c r="R12" i="23"/>
  <c r="Q12" i="23"/>
  <c r="P12" i="23"/>
  <c r="S11" i="23"/>
  <c r="R11" i="23"/>
  <c r="Q11" i="23"/>
  <c r="P11" i="23"/>
  <c r="S10" i="23"/>
  <c r="R10" i="23"/>
  <c r="Q10" i="23"/>
  <c r="P10" i="23"/>
  <c r="S9" i="23"/>
  <c r="R9" i="23"/>
  <c r="Q9" i="23"/>
  <c r="P9" i="23"/>
  <c r="S8" i="23"/>
  <c r="R8" i="23"/>
  <c r="Q8" i="23"/>
  <c r="P8" i="23"/>
  <c r="S7" i="23"/>
  <c r="R7" i="23"/>
  <c r="Q7" i="23"/>
  <c r="P7" i="23"/>
  <c r="S6" i="23"/>
  <c r="R6" i="23"/>
  <c r="Q6" i="23"/>
  <c r="P6" i="23"/>
  <c r="S8" i="22"/>
  <c r="R8" i="22"/>
  <c r="Q8" i="22"/>
  <c r="P8" i="22"/>
  <c r="S6" i="22"/>
  <c r="R6" i="22"/>
  <c r="Q6" i="22"/>
  <c r="P6" i="22"/>
  <c r="S12" i="21"/>
  <c r="W12" i="21" s="1"/>
  <c r="R12" i="21"/>
  <c r="V12" i="21" s="1"/>
  <c r="Q12" i="21"/>
  <c r="U12" i="21" s="1"/>
  <c r="P12" i="21"/>
  <c r="T12" i="21" s="1"/>
  <c r="S11" i="21"/>
  <c r="W11" i="21" s="1"/>
  <c r="R11" i="21"/>
  <c r="V11" i="21" s="1"/>
  <c r="Q11" i="21"/>
  <c r="U11" i="21" s="1"/>
  <c r="P11" i="21"/>
  <c r="T11" i="21" s="1"/>
  <c r="S10" i="21"/>
  <c r="W10" i="21" s="1"/>
  <c r="R10" i="21"/>
  <c r="V10" i="21" s="1"/>
  <c r="Q10" i="21"/>
  <c r="U10" i="21" s="1"/>
  <c r="P10" i="21"/>
  <c r="T10" i="21" s="1"/>
  <c r="S9" i="21"/>
  <c r="W9" i="21" s="1"/>
  <c r="R9" i="21"/>
  <c r="V9" i="21" s="1"/>
  <c r="Q9" i="21"/>
  <c r="U9" i="21" s="1"/>
  <c r="P9" i="21"/>
  <c r="T9" i="21" s="1"/>
  <c r="S8" i="21"/>
  <c r="W8" i="21" s="1"/>
  <c r="R8" i="21"/>
  <c r="V8" i="21" s="1"/>
  <c r="Q8" i="21"/>
  <c r="U8" i="21" s="1"/>
  <c r="P8" i="21"/>
  <c r="T8" i="21" s="1"/>
  <c r="S7" i="21"/>
  <c r="W7" i="21" s="1"/>
  <c r="R7" i="21"/>
  <c r="V7" i="21" s="1"/>
  <c r="Q7" i="21"/>
  <c r="U7" i="21" s="1"/>
  <c r="P7" i="21"/>
  <c r="T7" i="21" s="1"/>
  <c r="S6" i="21"/>
  <c r="W6" i="21" s="1"/>
  <c r="R6" i="21"/>
  <c r="V6" i="21" s="1"/>
  <c r="Q6" i="21"/>
  <c r="U6" i="21" s="1"/>
  <c r="P6" i="21"/>
  <c r="T6" i="21" s="1"/>
  <c r="S16" i="20"/>
  <c r="R16" i="20"/>
  <c r="Q16" i="20"/>
  <c r="P16" i="20"/>
  <c r="S15" i="20"/>
  <c r="R15" i="20"/>
  <c r="Q15" i="20"/>
  <c r="P15" i="20"/>
  <c r="S14" i="20"/>
  <c r="R14" i="20"/>
  <c r="Q14" i="20"/>
  <c r="P14" i="20"/>
  <c r="S13" i="20"/>
  <c r="R13" i="20"/>
  <c r="Q13" i="20"/>
  <c r="P13" i="20"/>
  <c r="S12" i="20"/>
  <c r="R12" i="20"/>
  <c r="Q12" i="20"/>
  <c r="P12" i="20"/>
  <c r="S11" i="20"/>
  <c r="R11" i="20"/>
  <c r="Q11" i="20"/>
  <c r="P11" i="20"/>
  <c r="S10" i="20"/>
  <c r="R10" i="20"/>
  <c r="Q10" i="20"/>
  <c r="P10" i="20"/>
  <c r="S9" i="20"/>
  <c r="R9" i="20"/>
  <c r="Q9" i="20"/>
  <c r="P9" i="20"/>
  <c r="S8" i="20"/>
  <c r="R8" i="20"/>
  <c r="Q8" i="20"/>
  <c r="P8" i="20"/>
  <c r="S7" i="20"/>
  <c r="R7" i="20"/>
  <c r="Q7" i="20"/>
  <c r="P7" i="20"/>
  <c r="S6" i="20"/>
  <c r="R6" i="20"/>
  <c r="Q6" i="20"/>
  <c r="P6" i="20"/>
  <c r="P5" i="19"/>
  <c r="S14" i="19" l="1"/>
  <c r="R14" i="19"/>
  <c r="Q14" i="19"/>
  <c r="P14" i="19"/>
  <c r="S13" i="19"/>
  <c r="R13" i="19"/>
  <c r="Q13" i="19"/>
  <c r="P13" i="19"/>
  <c r="S11" i="19"/>
  <c r="R11" i="19"/>
  <c r="Q11" i="19"/>
  <c r="P11" i="19"/>
  <c r="P8" i="19" s="1"/>
  <c r="S10" i="19"/>
  <c r="R10" i="19"/>
  <c r="Q10" i="19"/>
  <c r="Q12" i="19" s="1"/>
  <c r="P10" i="19"/>
  <c r="P12" i="19" s="1"/>
  <c r="S9" i="19"/>
  <c r="R9" i="19"/>
  <c r="Q9" i="19"/>
  <c r="P9" i="19"/>
  <c r="S7" i="19"/>
  <c r="R7" i="19"/>
  <c r="Q7" i="19"/>
  <c r="P7" i="19"/>
  <c r="P6" i="19" s="1"/>
  <c r="S5" i="19"/>
  <c r="R5" i="19"/>
  <c r="Q5" i="19"/>
  <c r="S12" i="18"/>
  <c r="P12" i="18"/>
  <c r="S11" i="18"/>
  <c r="R11" i="18"/>
  <c r="Q11" i="18"/>
  <c r="P11" i="18"/>
  <c r="S10" i="18"/>
  <c r="R10" i="18"/>
  <c r="Q10" i="18"/>
  <c r="P10" i="18"/>
  <c r="S9" i="18"/>
  <c r="R9" i="18"/>
  <c r="Q9" i="18"/>
  <c r="P9" i="18"/>
  <c r="S8" i="18"/>
  <c r="R8" i="18"/>
  <c r="Q8" i="18"/>
  <c r="P8" i="18"/>
  <c r="S7" i="18"/>
  <c r="R7" i="18"/>
  <c r="Q7" i="18"/>
  <c r="P7" i="18"/>
  <c r="S6" i="18"/>
  <c r="R6" i="18"/>
  <c r="Q6" i="18"/>
  <c r="P6" i="18"/>
  <c r="S6" i="17"/>
  <c r="R6" i="17"/>
  <c r="Q6" i="17"/>
  <c r="P6" i="17"/>
  <c r="S8" i="16"/>
  <c r="R8" i="16"/>
  <c r="Q8" i="16"/>
  <c r="P8" i="16"/>
  <c r="S7" i="16"/>
  <c r="R7" i="16"/>
  <c r="Q7" i="16"/>
  <c r="P7" i="16"/>
  <c r="S6" i="16"/>
  <c r="R6" i="16"/>
  <c r="Q6" i="16"/>
  <c r="P6" i="16"/>
  <c r="P17" i="15"/>
  <c r="Q17" i="15"/>
  <c r="R17" i="15"/>
  <c r="S17" i="15"/>
  <c r="P18" i="15"/>
  <c r="Q18" i="15"/>
  <c r="R18" i="15"/>
  <c r="S18" i="15"/>
  <c r="P19" i="15"/>
  <c r="Q19" i="15"/>
  <c r="R19" i="15"/>
  <c r="S19" i="15"/>
  <c r="P7" i="15"/>
  <c r="Q7" i="15"/>
  <c r="R7" i="15"/>
  <c r="S7" i="15"/>
  <c r="P8" i="15"/>
  <c r="Q8" i="15"/>
  <c r="R8" i="15"/>
  <c r="S8" i="15"/>
  <c r="P9" i="15"/>
  <c r="Q9" i="15"/>
  <c r="R9" i="15"/>
  <c r="S9" i="15"/>
  <c r="P10" i="15"/>
  <c r="Q10" i="15"/>
  <c r="R10" i="15"/>
  <c r="S10" i="15"/>
  <c r="P11" i="15"/>
  <c r="Q11" i="15"/>
  <c r="R11" i="15"/>
  <c r="S11" i="15"/>
  <c r="P12" i="15"/>
  <c r="Q12" i="15"/>
  <c r="R12" i="15"/>
  <c r="S12" i="15"/>
  <c r="P13" i="15"/>
  <c r="Q13" i="15"/>
  <c r="R13" i="15"/>
  <c r="S13" i="15"/>
  <c r="P14" i="15"/>
  <c r="Q14" i="15"/>
  <c r="R14" i="15"/>
  <c r="S14" i="15"/>
  <c r="P15" i="15"/>
  <c r="Q15" i="15"/>
  <c r="R15" i="15"/>
  <c r="S15" i="15"/>
  <c r="P16" i="15"/>
  <c r="Q16" i="15"/>
  <c r="R16" i="15"/>
  <c r="S16" i="15"/>
  <c r="S6" i="15"/>
  <c r="R6" i="15"/>
  <c r="Q6" i="15"/>
  <c r="P6" i="15"/>
  <c r="S12" i="14"/>
  <c r="R12" i="14"/>
  <c r="Q12" i="14"/>
  <c r="P13" i="14"/>
  <c r="Q13" i="14"/>
  <c r="R13" i="14"/>
  <c r="S13" i="14"/>
  <c r="S8" i="14"/>
  <c r="S9" i="14"/>
  <c r="S10" i="14"/>
  <c r="S11" i="14"/>
  <c r="R8" i="14"/>
  <c r="R9" i="14"/>
  <c r="R10" i="14"/>
  <c r="R11" i="14"/>
  <c r="Q8" i="14"/>
  <c r="Q9" i="14"/>
  <c r="Q10" i="14"/>
  <c r="Q11" i="14"/>
  <c r="P8" i="14"/>
  <c r="P9" i="14"/>
  <c r="P10" i="14"/>
  <c r="P11" i="14"/>
  <c r="S7" i="14"/>
  <c r="R7" i="14"/>
  <c r="Q7" i="14"/>
  <c r="S6" i="14"/>
  <c r="R6" i="14"/>
  <c r="Q6" i="14"/>
  <c r="P6" i="14"/>
  <c r="S20" i="13"/>
  <c r="R20" i="13"/>
  <c r="Q20" i="13"/>
  <c r="P20" i="13"/>
  <c r="S19" i="13"/>
  <c r="R19" i="13"/>
  <c r="Q19" i="13"/>
  <c r="P19" i="13"/>
  <c r="S18" i="13"/>
  <c r="R18" i="13"/>
  <c r="Q18" i="13"/>
  <c r="P18" i="13"/>
  <c r="S17" i="13"/>
  <c r="R17" i="13"/>
  <c r="Q17" i="13"/>
  <c r="P17" i="13"/>
  <c r="S16" i="13"/>
  <c r="R16" i="13"/>
  <c r="Q16" i="13"/>
  <c r="P16" i="13"/>
  <c r="S15" i="13"/>
  <c r="R15" i="13"/>
  <c r="Q15" i="13"/>
  <c r="P15" i="13"/>
  <c r="S14" i="13"/>
  <c r="R14" i="13"/>
  <c r="Q14" i="13"/>
  <c r="P14" i="13"/>
  <c r="S13" i="13"/>
  <c r="R13" i="13"/>
  <c r="Q13" i="13"/>
  <c r="P13" i="13"/>
  <c r="S12" i="13"/>
  <c r="R12" i="13"/>
  <c r="Q12" i="13"/>
  <c r="P12" i="13"/>
  <c r="S11" i="13"/>
  <c r="R11" i="13"/>
  <c r="Q11" i="13"/>
  <c r="P11" i="13"/>
  <c r="S10" i="13"/>
  <c r="R10" i="13"/>
  <c r="Q10" i="13"/>
  <c r="P10" i="13"/>
  <c r="S9" i="13"/>
  <c r="R9" i="13"/>
  <c r="Q9" i="13"/>
  <c r="P9" i="13"/>
  <c r="S8" i="13"/>
  <c r="R8" i="13"/>
  <c r="Q8" i="13"/>
  <c r="P8" i="13"/>
  <c r="S7" i="13"/>
  <c r="R7" i="13"/>
  <c r="Q7" i="13"/>
  <c r="P7" i="13"/>
  <c r="S6" i="13"/>
  <c r="R6" i="13"/>
  <c r="Q6" i="13"/>
  <c r="P6" i="13"/>
  <c r="S7" i="12"/>
  <c r="R7" i="12"/>
  <c r="Q7" i="12"/>
  <c r="P7" i="12"/>
  <c r="S6" i="12"/>
  <c r="R6" i="12"/>
  <c r="Q6" i="12"/>
  <c r="P6" i="12"/>
  <c r="S11" i="11"/>
  <c r="R11" i="11"/>
  <c r="Q11" i="11"/>
  <c r="P11" i="11"/>
  <c r="S10" i="11"/>
  <c r="R10" i="11"/>
  <c r="Q10" i="11"/>
  <c r="P10" i="11"/>
  <c r="S9" i="11"/>
  <c r="R9" i="11"/>
  <c r="Q9" i="11"/>
  <c r="P9" i="11"/>
  <c r="S8" i="11"/>
  <c r="R8" i="11"/>
  <c r="Q8" i="11"/>
  <c r="P8" i="11"/>
  <c r="S7" i="11"/>
  <c r="R7" i="11"/>
  <c r="Q7" i="11"/>
  <c r="P7" i="11"/>
  <c r="S6" i="11"/>
  <c r="R6" i="11"/>
  <c r="Q6" i="11"/>
  <c r="P6" i="11"/>
  <c r="S12" i="10"/>
  <c r="R12" i="10"/>
  <c r="Q12" i="10"/>
  <c r="P12" i="10"/>
  <c r="S11" i="10"/>
  <c r="R11" i="10"/>
  <c r="Q11" i="10"/>
  <c r="P11" i="10"/>
  <c r="S10" i="10"/>
  <c r="R10" i="10"/>
  <c r="Q10" i="10"/>
  <c r="P10" i="10"/>
  <c r="S9" i="10"/>
  <c r="R9" i="10"/>
  <c r="Q9" i="10"/>
  <c r="P9" i="10"/>
  <c r="S8" i="10"/>
  <c r="R8" i="10"/>
  <c r="Q8" i="10"/>
  <c r="P8" i="10"/>
  <c r="S7" i="10"/>
  <c r="R7" i="10"/>
  <c r="Q7" i="10"/>
  <c r="P7" i="10"/>
  <c r="S6" i="10"/>
  <c r="R6" i="10"/>
  <c r="Q6" i="10"/>
  <c r="P6" i="10"/>
  <c r="S9" i="9"/>
  <c r="R9" i="9"/>
  <c r="Q9" i="9"/>
  <c r="P9" i="9"/>
  <c r="S8" i="9"/>
  <c r="R8" i="9"/>
  <c r="Q8" i="9"/>
  <c r="P8" i="9"/>
  <c r="S7" i="9"/>
  <c r="R7" i="9"/>
  <c r="Q7" i="9"/>
  <c r="P7" i="9"/>
  <c r="S6" i="9"/>
  <c r="R6" i="9"/>
  <c r="Q6" i="9"/>
  <c r="P6" i="9"/>
  <c r="S9" i="8"/>
  <c r="R9" i="8"/>
  <c r="Q9" i="8"/>
  <c r="P9" i="8"/>
  <c r="S6" i="8"/>
  <c r="R6" i="8"/>
  <c r="Q6" i="8"/>
  <c r="P6" i="8"/>
  <c r="S7" i="8"/>
  <c r="R7" i="8"/>
  <c r="Q7" i="8"/>
  <c r="P7" i="8"/>
  <c r="S8" i="8"/>
  <c r="R8" i="8"/>
  <c r="Q8" i="8"/>
  <c r="P8" i="8"/>
  <c r="Q11" i="4"/>
  <c r="R11" i="4"/>
  <c r="S11" i="4"/>
  <c r="T11" i="4"/>
  <c r="Q12" i="4"/>
  <c r="R12" i="4"/>
  <c r="S12" i="4"/>
  <c r="T12" i="4"/>
  <c r="Q13" i="4"/>
  <c r="R13" i="4"/>
  <c r="S13" i="4"/>
  <c r="T13" i="4"/>
  <c r="T10" i="4"/>
  <c r="S10" i="4"/>
  <c r="R10" i="4"/>
  <c r="Q10" i="4"/>
  <c r="T9" i="4"/>
  <c r="S9" i="4"/>
  <c r="R9" i="4"/>
  <c r="Q9" i="4"/>
  <c r="T8" i="4"/>
  <c r="S8" i="4"/>
  <c r="R8" i="4"/>
  <c r="Q8" i="4"/>
  <c r="T7" i="4"/>
  <c r="S7" i="4"/>
  <c r="R7" i="4"/>
  <c r="Q7" i="4"/>
  <c r="T6" i="4"/>
  <c r="S6" i="4"/>
  <c r="R6" i="4"/>
  <c r="Q6" i="4"/>
  <c r="S10" i="3"/>
  <c r="R10" i="3"/>
  <c r="Q10" i="3"/>
  <c r="P10" i="3"/>
  <c r="S9" i="3"/>
  <c r="R9" i="3"/>
  <c r="Q9" i="3"/>
  <c r="P9" i="3"/>
  <c r="S8" i="3"/>
  <c r="R8" i="3"/>
  <c r="Q8" i="3"/>
  <c r="P8" i="3"/>
  <c r="S7" i="3"/>
  <c r="R7" i="3"/>
  <c r="Q7" i="3"/>
  <c r="P7" i="3"/>
  <c r="R6" i="3"/>
  <c r="I6" i="3"/>
  <c r="Q6" i="3" s="1"/>
  <c r="F6" i="3"/>
  <c r="P6" i="3" s="1"/>
  <c r="R12" i="19" l="1"/>
  <c r="S12" i="19"/>
  <c r="Q8" i="19"/>
  <c r="Q6" i="19"/>
  <c r="R8" i="19"/>
  <c r="R6" i="19"/>
  <c r="S8" i="19"/>
  <c r="S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E20" authorId="0" shapeId="0" xr:uid="{3973C8B1-929A-4F84-B6EB-B5F969DB65B9}">
      <text>
        <r>
          <rPr>
            <sz val="9"/>
            <color indexed="81"/>
            <rFont val="MS P ゴシック"/>
            <family val="3"/>
            <charset val="128"/>
          </rPr>
          <t xml:space="preserve">補正値の確認
</t>
        </r>
      </text>
    </comment>
  </commentList>
</comments>
</file>

<file path=xl/sharedStrings.xml><?xml version="1.0" encoding="utf-8"?>
<sst xmlns="http://schemas.openxmlformats.org/spreadsheetml/2006/main" count="2904" uniqueCount="930">
  <si>
    <t>No</t>
    <phoneticPr fontId="2"/>
  </si>
  <si>
    <t>都道府県</t>
    <rPh sb="0" eb="4">
      <t>トドウフケン</t>
    </rPh>
    <phoneticPr fontId="2"/>
  </si>
  <si>
    <t>区域設定</t>
    <rPh sb="0" eb="4">
      <t>クイキセッテイ</t>
    </rPh>
    <phoneticPr fontId="2"/>
  </si>
  <si>
    <t>非公開(紙ベース)</t>
    <rPh sb="0" eb="3">
      <t>ヒコウカイ</t>
    </rPh>
    <rPh sb="4" eb="5">
      <t>カミ</t>
    </rPh>
    <phoneticPr fontId="2"/>
  </si>
  <si>
    <t>更新年度※</t>
    <rPh sb="0" eb="2">
      <t>コウシン</t>
    </rPh>
    <rPh sb="2" eb="4">
      <t>ネンド</t>
    </rPh>
    <phoneticPr fontId="2"/>
  </si>
  <si>
    <t>60分雨量</t>
    <rPh sb="2" eb="5">
      <t>フンウリョウ</t>
    </rPh>
    <phoneticPr fontId="2"/>
  </si>
  <si>
    <t>24時間雨量</t>
    <rPh sb="2" eb="6">
      <t>ジカンウリョウ</t>
    </rPh>
    <phoneticPr fontId="2"/>
  </si>
  <si>
    <t>雨量値 pdf-d/image/scan</t>
    <rPh sb="0" eb="3">
      <t>ウリョウチ</t>
    </rPh>
    <phoneticPr fontId="2"/>
  </si>
  <si>
    <t>資料の総頁数</t>
    <rPh sb="0" eb="2">
      <t>シリョウ</t>
    </rPh>
    <rPh sb="3" eb="4">
      <t>ソウ</t>
    </rPh>
    <rPh sb="4" eb="5">
      <t>ページ</t>
    </rPh>
    <rPh sb="5" eb="6">
      <t>スウ</t>
    </rPh>
    <phoneticPr fontId="2"/>
  </si>
  <si>
    <t>降雨指標</t>
    <rPh sb="0" eb="2">
      <t>コウウ</t>
    </rPh>
    <rPh sb="2" eb="4">
      <t>シヒョウ</t>
    </rPh>
    <phoneticPr fontId="2"/>
  </si>
  <si>
    <t>確率年の範囲(年)</t>
    <rPh sb="0" eb="2">
      <t>カクリツ</t>
    </rPh>
    <rPh sb="2" eb="3">
      <t>ネン</t>
    </rPh>
    <rPh sb="4" eb="6">
      <t>ハンイ</t>
    </rPh>
    <rPh sb="7" eb="8">
      <t>ネン</t>
    </rPh>
    <phoneticPr fontId="2"/>
  </si>
  <si>
    <t>HPアドレス</t>
    <phoneticPr fontId="2"/>
  </si>
  <si>
    <t>位置図アドレス</t>
    <rPh sb="0" eb="3">
      <t>イチズ</t>
    </rPh>
    <phoneticPr fontId="2"/>
  </si>
  <si>
    <t>雨量値・強度式アドレス</t>
    <rPh sb="0" eb="3">
      <t>ウリョウチ</t>
    </rPh>
    <rPh sb="4" eb="7">
      <t>キョウドシキ</t>
    </rPh>
    <phoneticPr fontId="2"/>
  </si>
  <si>
    <t>備考</t>
    <rPh sb="0" eb="2">
      <t>ビコウ</t>
    </rPh>
    <phoneticPr fontId="2"/>
  </si>
  <si>
    <t>北海道</t>
    <rPh sb="0" eb="3">
      <t>ホッカイドウ</t>
    </rPh>
    <phoneticPr fontId="1"/>
  </si>
  <si>
    <t>無し</t>
    <rPh sb="0" eb="1">
      <t>ナ</t>
    </rPh>
    <phoneticPr fontId="2"/>
  </si>
  <si>
    <t>-</t>
    <phoneticPr fontId="2"/>
  </si>
  <si>
    <t>60分値・降雨強度式</t>
    <rPh sb="2" eb="4">
      <t>フンチ</t>
    </rPh>
    <rPh sb="5" eb="10">
      <t>コウウキョウドシキ</t>
    </rPh>
    <phoneticPr fontId="2"/>
  </si>
  <si>
    <t>○</t>
    <phoneticPr fontId="2"/>
  </si>
  <si>
    <t>降雨強度式 pdf-d</t>
    <rPh sb="0" eb="5">
      <t>コウウキョウドシキ</t>
    </rPh>
    <phoneticPr fontId="2"/>
  </si>
  <si>
    <t>10分~24時間雨量(1時間もあり)</t>
    <rPh sb="2" eb="3">
      <t>フン</t>
    </rPh>
    <rPh sb="6" eb="8">
      <t>ジカン</t>
    </rPh>
    <rPh sb="8" eb="10">
      <t>ウリョウ</t>
    </rPh>
    <rPh sb="12" eb="14">
      <t>ジカン</t>
    </rPh>
    <phoneticPr fontId="2"/>
  </si>
  <si>
    <t>3,5,7,10,20,30,50,70,100,200</t>
    <phoneticPr fontId="2"/>
  </si>
  <si>
    <t>https://www.pref.hokkaido.lg.jp/kn/kss/ksn/ooameshiryou14.html</t>
    <phoneticPr fontId="2"/>
  </si>
  <si>
    <t>HPアドレスに同じ</t>
    <rPh sb="7" eb="8">
      <t>オナ</t>
    </rPh>
    <phoneticPr fontId="2"/>
  </si>
  <si>
    <t>青森県</t>
    <rPh sb="0" eb="2">
      <t>アオモリ</t>
    </rPh>
    <rPh sb="2" eb="3">
      <t>ケン</t>
    </rPh>
    <phoneticPr fontId="1"/>
  </si>
  <si>
    <t>jpg</t>
    <phoneticPr fontId="2"/>
  </si>
  <si>
    <t>60分雨量とクリーブランド型降雨強度式</t>
    <rPh sb="2" eb="5">
      <t>フンウリョウ</t>
    </rPh>
    <rPh sb="13" eb="14">
      <t>ガタ</t>
    </rPh>
    <rPh sb="14" eb="19">
      <t>コウウキョウドシキ</t>
    </rPh>
    <phoneticPr fontId="2"/>
  </si>
  <si>
    <t>2,3,5,10,20,30,50,100,200</t>
    <phoneticPr fontId="2"/>
  </si>
  <si>
    <t>https://www.pref.aomori.lg.jp/soshiki/kendo/kasensabo/kouu-kyoudo-shiki.html</t>
    <phoneticPr fontId="2"/>
  </si>
  <si>
    <t>岩手県</t>
    <rPh sb="0" eb="2">
      <t>イワテ</t>
    </rPh>
    <rPh sb="2" eb="3">
      <t>ケン</t>
    </rPh>
    <phoneticPr fontId="1"/>
  </si>
  <si>
    <t>有り</t>
    <rPh sb="0" eb="1">
      <t>ア</t>
    </rPh>
    <phoneticPr fontId="2"/>
  </si>
  <si>
    <t>土木事務所</t>
    <rPh sb="0" eb="5">
      <t>ドボクジムショ</t>
    </rPh>
    <phoneticPr fontId="2"/>
  </si>
  <si>
    <t>60分値・日雨量</t>
    <rPh sb="2" eb="4">
      <t>フンチ</t>
    </rPh>
    <rPh sb="5" eb="8">
      <t>ニチウリョウ</t>
    </rPh>
    <phoneticPr fontId="2"/>
  </si>
  <si>
    <t>△(日雨量)</t>
    <rPh sb="2" eb="5">
      <t>ニチウリョウ</t>
    </rPh>
    <phoneticPr fontId="2"/>
  </si>
  <si>
    <t>10分~6時間、クリーブランド型降雨強度式、日雨量</t>
    <rPh sb="2" eb="3">
      <t>フン</t>
    </rPh>
    <rPh sb="5" eb="7">
      <t>ジカン</t>
    </rPh>
    <phoneticPr fontId="2"/>
  </si>
  <si>
    <t>https://www.pref.iwate.jp/kendozukuri/kasensabou/kasen/1009922/1009927.html</t>
    <phoneticPr fontId="2"/>
  </si>
  <si>
    <t>宮城県</t>
    <rPh sb="0" eb="2">
      <t>ミヤギ</t>
    </rPh>
    <rPh sb="2" eb="3">
      <t>ケン</t>
    </rPh>
    <phoneticPr fontId="1"/>
  </si>
  <si>
    <t>市町村</t>
    <rPh sb="0" eb="3">
      <t>シチョウソン</t>
    </rPh>
    <phoneticPr fontId="2"/>
  </si>
  <si>
    <t>あり</t>
    <phoneticPr fontId="2"/>
  </si>
  <si>
    <t>H22</t>
    <phoneticPr fontId="2"/>
  </si>
  <si>
    <t>秋田県</t>
    <rPh sb="0" eb="2">
      <t>アキタ</t>
    </rPh>
    <rPh sb="2" eb="3">
      <t>ケン</t>
    </rPh>
    <phoneticPr fontId="1"/>
  </si>
  <si>
    <t>区域に二つある場合は、大きい方の値</t>
    <phoneticPr fontId="2"/>
  </si>
  <si>
    <t>H15</t>
    <phoneticPr fontId="2"/>
  </si>
  <si>
    <t>山形県</t>
    <rPh sb="0" eb="2">
      <t>ヤマガタ</t>
    </rPh>
    <rPh sb="2" eb="3">
      <t>ケン</t>
    </rPh>
    <phoneticPr fontId="1"/>
  </si>
  <si>
    <t>60分値・降雨強度式</t>
    <rPh sb="2" eb="3">
      <t>フン</t>
    </rPh>
    <rPh sb="3" eb="4">
      <t>チ</t>
    </rPh>
    <rPh sb="5" eb="10">
      <t>コウウキョウドシキ</t>
    </rPh>
    <phoneticPr fontId="2"/>
  </si>
  <si>
    <t>10分~3時間、クリーブランド型降雨強度式、日雨量</t>
    <rPh sb="2" eb="3">
      <t>フン</t>
    </rPh>
    <rPh sb="5" eb="7">
      <t>ジカン</t>
    </rPh>
    <phoneticPr fontId="2"/>
  </si>
  <si>
    <t>2,3,5,10,20,30,50,70,100,200</t>
    <phoneticPr fontId="2"/>
  </si>
  <si>
    <t>https://www.pref.yamagata.jp/180006/kurashi/kendo/kasen_dam/kasenseibi/kasenseibishiryousyu.html</t>
    <phoneticPr fontId="2"/>
  </si>
  <si>
    <t>福島県</t>
    <rPh sb="0" eb="2">
      <t>フクシマ</t>
    </rPh>
    <rPh sb="2" eb="3">
      <t>ケン</t>
    </rPh>
    <phoneticPr fontId="1"/>
  </si>
  <si>
    <t>水系流域</t>
    <rPh sb="0" eb="2">
      <t>スイケイ</t>
    </rPh>
    <rPh sb="2" eb="4">
      <t>リュウイキ</t>
    </rPh>
    <phoneticPr fontId="2"/>
  </si>
  <si>
    <t>1440分値・降雨強度式</t>
    <rPh sb="4" eb="6">
      <t>フンチ</t>
    </rPh>
    <rPh sb="7" eb="12">
      <t>コウウキョウドシキ</t>
    </rPh>
    <phoneticPr fontId="2"/>
  </si>
  <si>
    <t>10分~24時間、クリーブランド型降雨強度式、日雨量</t>
    <rPh sb="2" eb="3">
      <t>フン</t>
    </rPh>
    <rPh sb="6" eb="8">
      <t>ジカン</t>
    </rPh>
    <phoneticPr fontId="2"/>
  </si>
  <si>
    <t>3,5,10,30,50,70,80,100</t>
    <phoneticPr fontId="2"/>
  </si>
  <si>
    <t>https://www.pref.fukushima.lg.jp/sec/41045a/koukyoudo.html</t>
    <phoneticPr fontId="2"/>
  </si>
  <si>
    <t>https://www.pref.fukushima.lg.jp/uploaded/attachment/53859.pdf</t>
    <phoneticPr fontId="2"/>
  </si>
  <si>
    <t>茨城県</t>
    <rPh sb="0" eb="2">
      <t>イバラキ</t>
    </rPh>
    <rPh sb="2" eb="3">
      <t>ケン</t>
    </rPh>
    <phoneticPr fontId="1"/>
  </si>
  <si>
    <t>H1</t>
    <phoneticPr fontId="2"/>
  </si>
  <si>
    <t>栃木県</t>
    <rPh sb="0" eb="2">
      <t>トチギ</t>
    </rPh>
    <rPh sb="2" eb="3">
      <t>ケン</t>
    </rPh>
    <phoneticPr fontId="1"/>
  </si>
  <si>
    <t>有り(ティーセンでない、市町村、管内分類でもない)</t>
    <rPh sb="0" eb="1">
      <t>ア</t>
    </rPh>
    <rPh sb="12" eb="15">
      <t>シチョウソン</t>
    </rPh>
    <rPh sb="16" eb="18">
      <t>カンナイ</t>
    </rPh>
    <rPh sb="18" eb="20">
      <t>ブンルイ</t>
    </rPh>
    <phoneticPr fontId="2"/>
  </si>
  <si>
    <t>H17</t>
    <phoneticPr fontId="2"/>
  </si>
  <si>
    <t>群馬県</t>
    <rPh sb="0" eb="2">
      <t>グンマ</t>
    </rPh>
    <rPh sb="2" eb="3">
      <t>ケン</t>
    </rPh>
    <phoneticPr fontId="1"/>
  </si>
  <si>
    <t>無し(県内共通)</t>
    <rPh sb="0" eb="1">
      <t>ナ</t>
    </rPh>
    <rPh sb="3" eb="5">
      <t>ケンナイ</t>
    </rPh>
    <rPh sb="5" eb="7">
      <t>キョウツウ</t>
    </rPh>
    <phoneticPr fontId="2"/>
  </si>
  <si>
    <t>県内共通</t>
    <rPh sb="0" eb="2">
      <t>ケンナイ</t>
    </rPh>
    <rPh sb="2" eb="4">
      <t>キョウツウ</t>
    </rPh>
    <phoneticPr fontId="2"/>
  </si>
  <si>
    <t>なし</t>
    <phoneticPr fontId="2"/>
  </si>
  <si>
    <t>埼玉県</t>
    <rPh sb="0" eb="2">
      <t>サイタマ</t>
    </rPh>
    <rPh sb="2" eb="3">
      <t>ケン</t>
    </rPh>
    <phoneticPr fontId="1"/>
  </si>
  <si>
    <t>無し(ティーセン)</t>
    <rPh sb="0" eb="1">
      <t>ナ</t>
    </rPh>
    <phoneticPr fontId="2"/>
  </si>
  <si>
    <t>4観測所(ティーセン)</t>
    <rPh sb="1" eb="4">
      <t>カンソクショ</t>
    </rPh>
    <phoneticPr fontId="2"/>
  </si>
  <si>
    <t>H31</t>
    <phoneticPr fontId="2"/>
  </si>
  <si>
    <t>千葉県</t>
    <rPh sb="0" eb="2">
      <t>チバ</t>
    </rPh>
    <rPh sb="2" eb="3">
      <t>ケン</t>
    </rPh>
    <phoneticPr fontId="1"/>
  </si>
  <si>
    <t>scan</t>
    <phoneticPr fontId="2"/>
  </si>
  <si>
    <t>5,10,30,50,100,200</t>
    <phoneticPr fontId="2"/>
  </si>
  <si>
    <t>https://www.pref.chiba.lg.jp/kasei/kaihatsukoui/mizujunkan/documents/tebiki_2.pdf</t>
    <phoneticPr fontId="2"/>
  </si>
  <si>
    <t>東京都</t>
    <rPh sb="0" eb="3">
      <t>トウキョウト</t>
    </rPh>
    <phoneticPr fontId="1"/>
  </si>
  <si>
    <t>無し(区域分けあり)</t>
    <rPh sb="0" eb="1">
      <t>ナ</t>
    </rPh>
    <rPh sb="3" eb="5">
      <t>クイキ</t>
    </rPh>
    <rPh sb="5" eb="6">
      <t>ワ</t>
    </rPh>
    <phoneticPr fontId="2"/>
  </si>
  <si>
    <t>地区分け(境界確認)</t>
    <rPh sb="0" eb="2">
      <t>チク</t>
    </rPh>
    <rPh sb="2" eb="3">
      <t>ワ</t>
    </rPh>
    <rPh sb="5" eb="7">
      <t>キョウカイ</t>
    </rPh>
    <rPh sb="7" eb="9">
      <t>カクニン</t>
    </rPh>
    <phoneticPr fontId="2"/>
  </si>
  <si>
    <t>H27</t>
    <phoneticPr fontId="2"/>
  </si>
  <si>
    <t>神奈川県</t>
    <rPh sb="0" eb="4">
      <t>カナガワケン</t>
    </rPh>
    <phoneticPr fontId="1"/>
  </si>
  <si>
    <t>相模川の東西</t>
    <rPh sb="0" eb="2">
      <t>サガミ</t>
    </rPh>
    <rPh sb="2" eb="3">
      <t>カワ</t>
    </rPh>
    <rPh sb="4" eb="6">
      <t>トウザイ</t>
    </rPh>
    <phoneticPr fontId="2"/>
  </si>
  <si>
    <t>H30</t>
    <phoneticPr fontId="2"/>
  </si>
  <si>
    <t>新潟県</t>
    <rPh sb="0" eb="2">
      <t>ニイガタ</t>
    </rPh>
    <rPh sb="2" eb="3">
      <t>ケン</t>
    </rPh>
    <phoneticPr fontId="1"/>
  </si>
  <si>
    <t>河川流域</t>
    <rPh sb="0" eb="2">
      <t>カセン</t>
    </rPh>
    <rPh sb="2" eb="4">
      <t>リュウイキ</t>
    </rPh>
    <phoneticPr fontId="2"/>
  </si>
  <si>
    <t>https://www.pref.niigata.lg.jp/sec/kasenkanri/1356781332120.html</t>
    <phoneticPr fontId="2"/>
  </si>
  <si>
    <t>富山県</t>
    <rPh sb="0" eb="2">
      <t>トヤマ</t>
    </rPh>
    <rPh sb="2" eb="3">
      <t>ケン</t>
    </rPh>
    <phoneticPr fontId="1"/>
  </si>
  <si>
    <t>降雨強度式</t>
    <rPh sb="0" eb="5">
      <t>コウウキョウドシキ</t>
    </rPh>
    <phoneticPr fontId="2"/>
  </si>
  <si>
    <t>10分~3時間、クリーブランド型降雨強度式</t>
    <rPh sb="2" eb="3">
      <t>フン</t>
    </rPh>
    <rPh sb="5" eb="7">
      <t>ジカン</t>
    </rPh>
    <phoneticPr fontId="2"/>
  </si>
  <si>
    <t>5,10,30,50,80,100</t>
    <phoneticPr fontId="2"/>
  </si>
  <si>
    <t>https://www.pref.toyama.jp/1503/kendodukuri/shinrinkasen/kasen/kj00004953.html</t>
    <phoneticPr fontId="2"/>
  </si>
  <si>
    <t>石川県</t>
    <rPh sb="0" eb="2">
      <t>イシカワ</t>
    </rPh>
    <rPh sb="2" eb="3">
      <t>ケン</t>
    </rPh>
    <phoneticPr fontId="1"/>
  </si>
  <si>
    <t>福井県</t>
    <rPh sb="0" eb="2">
      <t>フクイ</t>
    </rPh>
    <rPh sb="2" eb="3">
      <t>ケン</t>
    </rPh>
    <phoneticPr fontId="1"/>
  </si>
  <si>
    <t>2,3,5,10,20,30,50,70,100,150,200</t>
    <phoneticPr fontId="2"/>
  </si>
  <si>
    <t>https://www.pref.fukui.lg.jp/doc/kasen/seibi/kouukyoudoshiki2.html</t>
    <phoneticPr fontId="2"/>
  </si>
  <si>
    <t>山梨県</t>
    <rPh sb="0" eb="2">
      <t>ヤマナシ</t>
    </rPh>
    <rPh sb="2" eb="3">
      <t>ケン</t>
    </rPh>
    <phoneticPr fontId="1"/>
  </si>
  <si>
    <t>10分~2.5時間、クリーブランド型降雨強度式</t>
    <rPh sb="2" eb="3">
      <t>フン</t>
    </rPh>
    <rPh sb="7" eb="9">
      <t>ジカン</t>
    </rPh>
    <phoneticPr fontId="2"/>
  </si>
  <si>
    <t>https://www.pref.yamanashi.jp/chisui/documents/kouzuibougyokeikaku_1.pdf</t>
    <phoneticPr fontId="2"/>
  </si>
  <si>
    <t>長野県</t>
    <rPh sb="0" eb="2">
      <t>ナガノ</t>
    </rPh>
    <rPh sb="2" eb="3">
      <t>ケン</t>
    </rPh>
    <phoneticPr fontId="1"/>
  </si>
  <si>
    <t>有り</t>
  </si>
  <si>
    <t>http://wwwgis.pref.nagano.lg.jp/pref-nagano/G0303C?mid=20001&amp;mcl=251011,100,100,100;251011,400,400,400;251011,500,500,500;251011,600,600,600;251011,700,700,700;251011,800,800,800;251011,900,900,900;251011,1000,1000,1000;251011,1100,1100,1100;251011,1200,1200,1200;251011,1300,1300,1300;251011,1400,1400,1400;251011,1500,1500,1500;251011,1600,1600,1600</t>
    <phoneticPr fontId="2"/>
  </si>
  <si>
    <t>10分~5時間、クリーブランド型降雨強度式</t>
    <rPh sb="2" eb="3">
      <t>フン</t>
    </rPh>
    <rPh sb="5" eb="7">
      <t>ジカン</t>
    </rPh>
    <phoneticPr fontId="2"/>
  </si>
  <si>
    <t>1,3,5,10,30,50,80,100,200</t>
    <phoneticPr fontId="2"/>
  </si>
  <si>
    <t>https://www.pref.nagano.lg.jp/kasen/infra/kasen/keikaku/koukyodo280401.html</t>
    <phoneticPr fontId="2"/>
  </si>
  <si>
    <t>岐阜県</t>
    <rPh sb="0" eb="2">
      <t>ギフ</t>
    </rPh>
    <rPh sb="2" eb="3">
      <t>ケン</t>
    </rPh>
    <phoneticPr fontId="1"/>
  </si>
  <si>
    <t>開発基準のみ</t>
    <rPh sb="0" eb="4">
      <t>カイハツキジュン</t>
    </rPh>
    <phoneticPr fontId="2"/>
  </si>
  <si>
    <t>静岡県</t>
    <rPh sb="0" eb="2">
      <t>シズオカ</t>
    </rPh>
    <rPh sb="2" eb="3">
      <t>ケン</t>
    </rPh>
    <phoneticPr fontId="1"/>
  </si>
  <si>
    <t>市町村</t>
    <rPh sb="0" eb="2">
      <t>シチョウ</t>
    </rPh>
    <rPh sb="2" eb="3">
      <t>ソン</t>
    </rPh>
    <phoneticPr fontId="2"/>
  </si>
  <si>
    <t>16*3</t>
    <phoneticPr fontId="2"/>
  </si>
  <si>
    <t>10分~3時間(200分)、クリーブランド型降雨強度式</t>
    <rPh sb="2" eb="3">
      <t>フン</t>
    </rPh>
    <rPh sb="5" eb="7">
      <t>ジカン</t>
    </rPh>
    <rPh sb="11" eb="12">
      <t>フン</t>
    </rPh>
    <phoneticPr fontId="2"/>
  </si>
  <si>
    <t>http://www.pref.shizuoka.jp/kensetsu/ke-320/kouu23.html</t>
    <phoneticPr fontId="2"/>
  </si>
  <si>
    <t>愛知県</t>
    <rPh sb="0" eb="2">
      <t>アイチ</t>
    </rPh>
    <rPh sb="2" eb="3">
      <t>ケン</t>
    </rPh>
    <phoneticPr fontId="1"/>
  </si>
  <si>
    <t>河川を境界(位置図あり)</t>
    <rPh sb="0" eb="2">
      <t>カセン</t>
    </rPh>
    <rPh sb="3" eb="5">
      <t>キョウカイ</t>
    </rPh>
    <rPh sb="6" eb="9">
      <t>イチズ</t>
    </rPh>
    <phoneticPr fontId="2"/>
  </si>
  <si>
    <t>10分~24時間、クリーブランド型降雨強度式</t>
    <rPh sb="2" eb="3">
      <t>フン</t>
    </rPh>
    <rPh sb="6" eb="8">
      <t>ジカン</t>
    </rPh>
    <phoneticPr fontId="2"/>
  </si>
  <si>
    <t>1.1,2,3,4,5,6,7,8,9,10,20,30,50,70,80,100,150,200</t>
    <phoneticPr fontId="2"/>
  </si>
  <si>
    <t>https://www.pref.aichi.jp/uploaded/attachment/231329.pdf</t>
    <phoneticPr fontId="2"/>
  </si>
  <si>
    <t>三重県</t>
    <rPh sb="0" eb="2">
      <t>ミエ</t>
    </rPh>
    <rPh sb="2" eb="3">
      <t>ケン</t>
    </rPh>
    <phoneticPr fontId="1"/>
  </si>
  <si>
    <t>H29</t>
    <phoneticPr fontId="2"/>
  </si>
  <si>
    <t>T時間適用範囲の記載なし</t>
    <rPh sb="1" eb="7">
      <t>ジカンテキヨウハンイ</t>
    </rPh>
    <rPh sb="8" eb="10">
      <t>キサイ</t>
    </rPh>
    <phoneticPr fontId="2"/>
  </si>
  <si>
    <t>滋賀県</t>
    <rPh sb="0" eb="2">
      <t>シガ</t>
    </rPh>
    <rPh sb="2" eb="3">
      <t>ケン</t>
    </rPh>
    <phoneticPr fontId="1"/>
  </si>
  <si>
    <t>無し(県内共通)</t>
    <rPh sb="0" eb="1">
      <t>ナ</t>
    </rPh>
    <rPh sb="3" eb="4">
      <t>ケン</t>
    </rPh>
    <rPh sb="4" eb="5">
      <t>ナイ</t>
    </rPh>
    <rPh sb="5" eb="7">
      <t>キョウツウ</t>
    </rPh>
    <phoneticPr fontId="2"/>
  </si>
  <si>
    <t>10分~6時間(360分)、クリーブランド型降雨強度式</t>
    <rPh sb="2" eb="3">
      <t>フン</t>
    </rPh>
    <rPh sb="5" eb="7">
      <t>ジカン</t>
    </rPh>
    <rPh sb="11" eb="12">
      <t>フン</t>
    </rPh>
    <phoneticPr fontId="2"/>
  </si>
  <si>
    <t>https://www.pref.shiga.lg.jp/ippan/kendoseibi/gizyutsu/18843.html</t>
    <phoneticPr fontId="2"/>
  </si>
  <si>
    <t>京都府</t>
    <rPh sb="0" eb="3">
      <t>キョウトフ</t>
    </rPh>
    <phoneticPr fontId="1"/>
  </si>
  <si>
    <t>無し(京都と丹後)</t>
    <rPh sb="0" eb="1">
      <t>ナ</t>
    </rPh>
    <rPh sb="3" eb="5">
      <t>キョウト</t>
    </rPh>
    <rPh sb="6" eb="8">
      <t>タンゴ</t>
    </rPh>
    <phoneticPr fontId="2"/>
  </si>
  <si>
    <t>不明</t>
    <rPh sb="0" eb="2">
      <t>フメイ</t>
    </rPh>
    <phoneticPr fontId="2"/>
  </si>
  <si>
    <t>100年値のみ</t>
    <rPh sb="3" eb="5">
      <t>ネンチ</t>
    </rPh>
    <phoneticPr fontId="2"/>
  </si>
  <si>
    <t>24時間雨量のみ</t>
    <rPh sb="2" eb="6">
      <t>ジカンウリョウ</t>
    </rPh>
    <phoneticPr fontId="2"/>
  </si>
  <si>
    <t>大阪府</t>
    <rPh sb="0" eb="3">
      <t>オオサカフ</t>
    </rPh>
    <phoneticPr fontId="1"/>
  </si>
  <si>
    <t>有り(ティーセン)</t>
    <rPh sb="0" eb="1">
      <t>ア</t>
    </rPh>
    <phoneticPr fontId="2"/>
  </si>
  <si>
    <t>H28</t>
    <phoneticPr fontId="2"/>
  </si>
  <si>
    <t>兵庫県</t>
    <rPh sb="0" eb="3">
      <t>ヒョウゴケン</t>
    </rPh>
    <phoneticPr fontId="1"/>
  </si>
  <si>
    <t>有り(区域分けあり)</t>
    <rPh sb="0" eb="1">
      <t>ア</t>
    </rPh>
    <rPh sb="3" eb="5">
      <t>クイキ</t>
    </rPh>
    <rPh sb="5" eb="6">
      <t>ワ</t>
    </rPh>
    <phoneticPr fontId="2"/>
  </si>
  <si>
    <t>市町村・河川流域</t>
    <rPh sb="0" eb="3">
      <t>シチョウソン</t>
    </rPh>
    <rPh sb="4" eb="6">
      <t>カセン</t>
    </rPh>
    <rPh sb="6" eb="8">
      <t>リュウイキ</t>
    </rPh>
    <phoneticPr fontId="2"/>
  </si>
  <si>
    <t>https://web.pref.hyogo.lg.jp/ks13/kouukyoudo.html</t>
    <phoneticPr fontId="2"/>
  </si>
  <si>
    <t>奈良県</t>
    <rPh sb="0" eb="2">
      <t>ナラ</t>
    </rPh>
    <rPh sb="2" eb="3">
      <t>ケン</t>
    </rPh>
    <phoneticPr fontId="1"/>
  </si>
  <si>
    <t>H19</t>
    <phoneticPr fontId="2"/>
  </si>
  <si>
    <t>10分~10時間(600分)、クリーブランド型降雨強度式</t>
    <rPh sb="2" eb="3">
      <t>フン</t>
    </rPh>
    <rPh sb="6" eb="8">
      <t>ジカン</t>
    </rPh>
    <rPh sb="12" eb="13">
      <t>フン</t>
    </rPh>
    <phoneticPr fontId="2"/>
  </si>
  <si>
    <t>2,3,5,10,20,30,50,100,200,500</t>
    <phoneticPr fontId="2"/>
  </si>
  <si>
    <t>和歌山県</t>
    <rPh sb="0" eb="3">
      <t>ワカヤマ</t>
    </rPh>
    <rPh sb="3" eb="4">
      <t>ケン</t>
    </rPh>
    <phoneticPr fontId="1"/>
  </si>
  <si>
    <t>2,3,5,7,10,20,30,40,50,60,70,80,90,100,150,200</t>
    <phoneticPr fontId="2"/>
  </si>
  <si>
    <t>https://www.pref.wakayama.lg.jp/prefg/080400/kakuritukouu/index_d/fil/h26_3_kakuritukouu.pdf</t>
    <phoneticPr fontId="2"/>
  </si>
  <si>
    <t>鳥取県</t>
    <rPh sb="0" eb="2">
      <t>トットリ</t>
    </rPh>
    <rPh sb="2" eb="3">
      <t>ケン</t>
    </rPh>
    <phoneticPr fontId="1"/>
  </si>
  <si>
    <t>H26</t>
    <phoneticPr fontId="2"/>
  </si>
  <si>
    <t>島根県</t>
    <rPh sb="0" eb="2">
      <t>シマネ</t>
    </rPh>
    <rPh sb="2" eb="3">
      <t>ケン</t>
    </rPh>
    <phoneticPr fontId="1"/>
  </si>
  <si>
    <t>10観測所(ティーセン)</t>
    <rPh sb="2" eb="5">
      <t>カンソクショ</t>
    </rPh>
    <phoneticPr fontId="2"/>
  </si>
  <si>
    <t>https://www.pref.shimane.lg.jp/kasen/</t>
    <phoneticPr fontId="2"/>
  </si>
  <si>
    <t>岡山県</t>
    <rPh sb="0" eb="2">
      <t>オカヤマ</t>
    </rPh>
    <rPh sb="2" eb="3">
      <t>ケン</t>
    </rPh>
    <phoneticPr fontId="1"/>
  </si>
  <si>
    <t>17観測所(ティーセン)</t>
    <rPh sb="2" eb="5">
      <t>カンソクショ</t>
    </rPh>
    <phoneticPr fontId="2"/>
  </si>
  <si>
    <t>適用範囲の記載なし</t>
    <rPh sb="0" eb="4">
      <t>テキヨウハンイ</t>
    </rPh>
    <rPh sb="5" eb="7">
      <t>キサイ</t>
    </rPh>
    <phoneticPr fontId="2"/>
  </si>
  <si>
    <t>https://www.pref.okayama.jp/uploaded/life/707652_6358193_misc.pdf</t>
    <phoneticPr fontId="2"/>
  </si>
  <si>
    <t>広島県</t>
    <rPh sb="0" eb="2">
      <t>ヒロシマ</t>
    </rPh>
    <rPh sb="2" eb="3">
      <t>ケン</t>
    </rPh>
    <phoneticPr fontId="1"/>
  </si>
  <si>
    <t>建設事務所</t>
    <rPh sb="0" eb="2">
      <t>ケンセツ</t>
    </rPh>
    <rPh sb="2" eb="5">
      <t>ジムショ</t>
    </rPh>
    <phoneticPr fontId="2"/>
  </si>
  <si>
    <t>降雨強度式</t>
    <phoneticPr fontId="2"/>
  </si>
  <si>
    <t>降雨強度式 pdf-d</t>
    <phoneticPr fontId="2"/>
  </si>
  <si>
    <t>10分~3時間、3~24hr、シャーマン型または久野・石黒型</t>
    <rPh sb="2" eb="3">
      <t>フン</t>
    </rPh>
    <rPh sb="5" eb="7">
      <t>ジカン</t>
    </rPh>
    <rPh sb="20" eb="21">
      <t>ガタ</t>
    </rPh>
    <rPh sb="24" eb="26">
      <t>ヒサノ</t>
    </rPh>
    <rPh sb="27" eb="29">
      <t>イシグロ</t>
    </rPh>
    <rPh sb="29" eb="30">
      <t>ガタ</t>
    </rPh>
    <phoneticPr fontId="2"/>
  </si>
  <si>
    <t>https://chotatsu.pref.hiroshima.lg.jp/standard/file/ss_shishin_201310.pdf</t>
    <phoneticPr fontId="2"/>
  </si>
  <si>
    <t>山口県</t>
    <rPh sb="0" eb="2">
      <t>ヤマグチ</t>
    </rPh>
    <rPh sb="2" eb="3">
      <t>ケン</t>
    </rPh>
    <phoneticPr fontId="1"/>
  </si>
  <si>
    <t>https://www.pref.yamaguchi.lg.jp/soshiki/132/24067.html</t>
    <phoneticPr fontId="2"/>
  </si>
  <si>
    <t>徳島県</t>
    <rPh sb="0" eb="2">
      <t>トクシマ</t>
    </rPh>
    <rPh sb="2" eb="3">
      <t>ケン</t>
    </rPh>
    <phoneticPr fontId="1"/>
  </si>
  <si>
    <t>適用範囲の記載なし</t>
    <phoneticPr fontId="2"/>
  </si>
  <si>
    <t>2,3,5,10,20,30,50,80,100</t>
    <phoneticPr fontId="2"/>
  </si>
  <si>
    <t>https://www.pref.tokushima.lg.jp/ippannokata/kendozukuri/kasen/2011071900012</t>
    <phoneticPr fontId="2"/>
  </si>
  <si>
    <t>香川県</t>
    <rPh sb="0" eb="2">
      <t>カガワ</t>
    </rPh>
    <rPh sb="2" eb="3">
      <t>ケン</t>
    </rPh>
    <phoneticPr fontId="1"/>
  </si>
  <si>
    <t>R3</t>
    <phoneticPr fontId="2"/>
  </si>
  <si>
    <t>愛媛県</t>
    <rPh sb="0" eb="2">
      <t>エヒメ</t>
    </rPh>
    <rPh sb="2" eb="3">
      <t>ケン</t>
    </rPh>
    <phoneticPr fontId="1"/>
  </si>
  <si>
    <t>無し(南予、中予、東予で分け)</t>
    <rPh sb="0" eb="1">
      <t>ナ</t>
    </rPh>
    <rPh sb="3" eb="5">
      <t>ナンヨ</t>
    </rPh>
    <rPh sb="6" eb="8">
      <t>チュウヨ</t>
    </rPh>
    <rPh sb="9" eb="11">
      <t>トウヨ</t>
    </rPh>
    <rPh sb="12" eb="13">
      <t>ワ</t>
    </rPh>
    <phoneticPr fontId="2"/>
  </si>
  <si>
    <t>南予、中予、東予</t>
    <phoneticPr fontId="2"/>
  </si>
  <si>
    <t>2,3,5,10,20,30,50,70,80,100,150,200</t>
    <phoneticPr fontId="2"/>
  </si>
  <si>
    <t>https://www.pref.ehime.jp/h40600/kouukyoudosiki/kouukyoudosiki.html</t>
    <phoneticPr fontId="2"/>
  </si>
  <si>
    <t>高知県</t>
    <rPh sb="0" eb="2">
      <t>コウチ</t>
    </rPh>
    <rPh sb="2" eb="3">
      <t>ケン</t>
    </rPh>
    <phoneticPr fontId="1"/>
  </si>
  <si>
    <t>https://www.pref.kochi.lg.jp/soshiki/170901/kasen-keikaku-kouukyoudo.html</t>
    <phoneticPr fontId="2"/>
  </si>
  <si>
    <t>福岡県</t>
    <rPh sb="0" eb="2">
      <t>フクオカ</t>
    </rPh>
    <rPh sb="2" eb="3">
      <t>ケン</t>
    </rPh>
    <phoneticPr fontId="1"/>
  </si>
  <si>
    <t>市町村・同一市町村で補正係数が分かれる地域あり</t>
    <rPh sb="0" eb="3">
      <t>シチョウソン</t>
    </rPh>
    <rPh sb="4" eb="6">
      <t>ドウイツ</t>
    </rPh>
    <rPh sb="6" eb="9">
      <t>シチョウソン</t>
    </rPh>
    <rPh sb="10" eb="14">
      <t>ホセイケイスウ</t>
    </rPh>
    <rPh sb="15" eb="16">
      <t>ワ</t>
    </rPh>
    <rPh sb="19" eb="21">
      <t>チイキ</t>
    </rPh>
    <phoneticPr fontId="2"/>
  </si>
  <si>
    <t>2,3,5,10,20,30,50,80,100,150,200</t>
    <phoneticPr fontId="2"/>
  </si>
  <si>
    <t>https://www.pref.fukuoka.lg.jp/contents/kouukyodo.html</t>
    <phoneticPr fontId="2"/>
  </si>
  <si>
    <t>佐賀県</t>
    <rPh sb="0" eb="2">
      <t>サガ</t>
    </rPh>
    <rPh sb="2" eb="3">
      <t>ケン</t>
    </rPh>
    <phoneticPr fontId="1"/>
  </si>
  <si>
    <t>市町村・河川流域</t>
    <rPh sb="0" eb="3">
      <t>シチョウソン</t>
    </rPh>
    <rPh sb="4" eb="8">
      <t>カセンリュウイキ</t>
    </rPh>
    <phoneticPr fontId="2"/>
  </si>
  <si>
    <t>https://www.pref.saga.lg.jp/kiji00312117/index.html</t>
    <phoneticPr fontId="2"/>
  </si>
  <si>
    <t>長崎県</t>
    <rPh sb="0" eb="2">
      <t>ナガサキ</t>
    </rPh>
    <rPh sb="2" eb="3">
      <t>ケン</t>
    </rPh>
    <phoneticPr fontId="1"/>
  </si>
  <si>
    <t>2,3,5,7,10,20,30,50,100,200</t>
    <phoneticPr fontId="2"/>
  </si>
  <si>
    <t>https://www.pref.nagasaki.jp/shared/uploads/2018/08/1534046177.pdf</t>
    <phoneticPr fontId="2"/>
  </si>
  <si>
    <t>熊本県</t>
    <rPh sb="0" eb="2">
      <t>クマモト</t>
    </rPh>
    <rPh sb="2" eb="3">
      <t>ケン</t>
    </rPh>
    <phoneticPr fontId="1"/>
  </si>
  <si>
    <t>20*3</t>
    <phoneticPr fontId="2"/>
  </si>
  <si>
    <t>2,3,5,7,10,20,30,50,80,100,200</t>
    <phoneticPr fontId="2"/>
  </si>
  <si>
    <t>https://www.pref.kumamoto.jp/soshiki/105/5731.html</t>
    <phoneticPr fontId="2"/>
  </si>
  <si>
    <t>大分県</t>
    <rPh sb="0" eb="2">
      <t>オオイタ</t>
    </rPh>
    <rPh sb="2" eb="3">
      <t>ケン</t>
    </rPh>
    <phoneticPr fontId="1"/>
  </si>
  <si>
    <t>https://www.pref.oita.jp/soshiki/17200/kakuritukouukyodosiki.html</t>
    <phoneticPr fontId="2"/>
  </si>
  <si>
    <t>宮崎県</t>
    <rPh sb="0" eb="2">
      <t>ミヤザキ</t>
    </rPh>
    <rPh sb="2" eb="3">
      <t>ケン</t>
    </rPh>
    <phoneticPr fontId="1"/>
  </si>
  <si>
    <t>2*4</t>
    <phoneticPr fontId="2"/>
  </si>
  <si>
    <t>10分~1時間、特性係数法降雨強度式</t>
    <rPh sb="2" eb="3">
      <t>フン</t>
    </rPh>
    <rPh sb="5" eb="7">
      <t>ジカン</t>
    </rPh>
    <rPh sb="8" eb="13">
      <t>トクセイケイスウホウ</t>
    </rPh>
    <phoneticPr fontId="2"/>
  </si>
  <si>
    <t>2,3,5,10,15,20,30,50,70,100,150,200</t>
    <phoneticPr fontId="2"/>
  </si>
  <si>
    <t>https://www.pref.miyazaki.lg.jp/kasen/kurashi/shakaikiban/20210816101255.html</t>
    <phoneticPr fontId="2"/>
  </si>
  <si>
    <t>鹿児島県</t>
    <rPh sb="0" eb="3">
      <t>カゴシマ</t>
    </rPh>
    <rPh sb="3" eb="4">
      <t>ケン</t>
    </rPh>
    <phoneticPr fontId="1"/>
  </si>
  <si>
    <t>2,3,5,7,10,20,30,100</t>
    <phoneticPr fontId="2"/>
  </si>
  <si>
    <t>https://www.pref.kagoshima.jp/ag09/infra/kokyo/nougyou/sekisan/documents/11618_20130417105133-1.pdf</t>
    <phoneticPr fontId="2"/>
  </si>
  <si>
    <t>沖縄県</t>
    <rPh sb="0" eb="2">
      <t>オキナワ</t>
    </rPh>
    <rPh sb="2" eb="3">
      <t>ケン</t>
    </rPh>
    <phoneticPr fontId="1"/>
  </si>
  <si>
    <t>本島、それ以外</t>
    <rPh sb="0" eb="2">
      <t>ホントウ</t>
    </rPh>
    <rPh sb="5" eb="7">
      <t>イガイ</t>
    </rPh>
    <phoneticPr fontId="2"/>
  </si>
  <si>
    <t>H16</t>
    <phoneticPr fontId="2"/>
  </si>
  <si>
    <t>都道府県：</t>
    <rPh sb="0" eb="4">
      <t>トドウフケン</t>
    </rPh>
    <phoneticPr fontId="2"/>
  </si>
  <si>
    <t>01_北海道</t>
    <rPh sb="3" eb="6">
      <t>ホッカイドウ</t>
    </rPh>
    <phoneticPr fontId="2"/>
  </si>
  <si>
    <t>降雨継続時間(min)：</t>
    <rPh sb="0" eb="2">
      <t>コウウ</t>
    </rPh>
    <rPh sb="2" eb="6">
      <t>ケイゾクジカン</t>
    </rPh>
    <phoneticPr fontId="2"/>
  </si>
  <si>
    <t>ブロック名</t>
    <rPh sb="4" eb="5">
      <t>メイ</t>
    </rPh>
    <phoneticPr fontId="2"/>
  </si>
  <si>
    <t>1/10</t>
    <phoneticPr fontId="2"/>
  </si>
  <si>
    <t>1/30</t>
    <phoneticPr fontId="2"/>
  </si>
  <si>
    <t>1/50</t>
    <phoneticPr fontId="2"/>
  </si>
  <si>
    <t>1/100</t>
    <phoneticPr fontId="2"/>
  </si>
  <si>
    <t>雨量強度ｒ(mm/h)</t>
    <rPh sb="0" eb="4">
      <t>ウリョウキョウド</t>
    </rPh>
    <phoneticPr fontId="2"/>
  </si>
  <si>
    <t>a=</t>
  </si>
  <si>
    <t>b=</t>
  </si>
  <si>
    <t>n=</t>
    <phoneticPr fontId="2"/>
  </si>
  <si>
    <t>石狩振興局</t>
    <rPh sb="0" eb="2">
      <t>イシカリ</t>
    </rPh>
    <rPh sb="2" eb="5">
      <t>シンコウキョク</t>
    </rPh>
    <phoneticPr fontId="2"/>
  </si>
  <si>
    <t>札幌</t>
    <rPh sb="0" eb="2">
      <t>サッポロ</t>
    </rPh>
    <phoneticPr fontId="2"/>
  </si>
  <si>
    <t>浜益</t>
    <rPh sb="0" eb="2">
      <t>ハマエキ</t>
    </rPh>
    <phoneticPr fontId="2"/>
  </si>
  <si>
    <t>厚田</t>
    <rPh sb="0" eb="2">
      <t>アツタ</t>
    </rPh>
    <phoneticPr fontId="2"/>
  </si>
  <si>
    <t>新篠津</t>
    <rPh sb="0" eb="1">
      <t>シン</t>
    </rPh>
    <rPh sb="1" eb="2">
      <t>シノ</t>
    </rPh>
    <rPh sb="2" eb="3">
      <t>ツ</t>
    </rPh>
    <phoneticPr fontId="2"/>
  </si>
  <si>
    <t>山口</t>
    <rPh sb="0" eb="2">
      <t>ヤマグチ</t>
    </rPh>
    <phoneticPr fontId="2"/>
  </si>
  <si>
    <t>石狩</t>
    <rPh sb="0" eb="2">
      <t>イシカリ</t>
    </rPh>
    <phoneticPr fontId="2"/>
  </si>
  <si>
    <t>江別</t>
    <rPh sb="0" eb="2">
      <t>エベツ</t>
    </rPh>
    <phoneticPr fontId="2"/>
  </si>
  <si>
    <t>手稲山</t>
    <rPh sb="0" eb="1">
      <t>テ</t>
    </rPh>
    <rPh sb="1" eb="3">
      <t>イナヤマ</t>
    </rPh>
    <phoneticPr fontId="2"/>
  </si>
  <si>
    <t>小金湯</t>
    <rPh sb="0" eb="3">
      <t>コガネユ</t>
    </rPh>
    <phoneticPr fontId="2"/>
  </si>
  <si>
    <t>恵庭島松</t>
    <rPh sb="0" eb="2">
      <t>エニワ</t>
    </rPh>
    <rPh sb="2" eb="4">
      <t>シママツ</t>
    </rPh>
    <phoneticPr fontId="2"/>
  </si>
  <si>
    <t>支笏湖畔</t>
    <rPh sb="0" eb="3">
      <t>シコツコ</t>
    </rPh>
    <rPh sb="3" eb="4">
      <t>ハン</t>
    </rPh>
    <phoneticPr fontId="2"/>
  </si>
  <si>
    <t>樺戸(道)</t>
    <rPh sb="0" eb="1">
      <t>カバ</t>
    </rPh>
    <rPh sb="1" eb="2">
      <t>ト</t>
    </rPh>
    <rPh sb="3" eb="4">
      <t>ドウ</t>
    </rPh>
    <phoneticPr fontId="2"/>
  </si>
  <si>
    <t>滝野(道)</t>
    <rPh sb="0" eb="2">
      <t>タキノ</t>
    </rPh>
    <rPh sb="3" eb="4">
      <t>ドウ</t>
    </rPh>
    <phoneticPr fontId="2"/>
  </si>
  <si>
    <t>福井(道)</t>
    <rPh sb="0" eb="2">
      <t>フクイ</t>
    </rPh>
    <rPh sb="3" eb="4">
      <t>ドウ</t>
    </rPh>
    <phoneticPr fontId="2"/>
  </si>
  <si>
    <t>平和(道)</t>
    <rPh sb="0" eb="2">
      <t>ヘイワ</t>
    </rPh>
    <rPh sb="3" eb="4">
      <t>ドウ</t>
    </rPh>
    <phoneticPr fontId="2"/>
  </si>
  <si>
    <t>空知総合振興局</t>
    <rPh sb="0" eb="2">
      <t>ソラチ</t>
    </rPh>
    <rPh sb="2" eb="4">
      <t>ソウゴウ</t>
    </rPh>
    <rPh sb="4" eb="7">
      <t>シンコウキョク</t>
    </rPh>
    <phoneticPr fontId="2"/>
  </si>
  <si>
    <t>岩見沢</t>
    <rPh sb="0" eb="3">
      <t>イワミザワ</t>
    </rPh>
    <phoneticPr fontId="2"/>
  </si>
  <si>
    <t>石狩沼田</t>
    <rPh sb="0" eb="2">
      <t>イシカリ</t>
    </rPh>
    <rPh sb="2" eb="4">
      <t>ヌマタ</t>
    </rPh>
    <phoneticPr fontId="2"/>
  </si>
  <si>
    <t>深川</t>
    <rPh sb="0" eb="2">
      <t>フカガワ</t>
    </rPh>
    <phoneticPr fontId="2"/>
  </si>
  <si>
    <t>新城</t>
    <rPh sb="0" eb="2">
      <t>シンジョウ</t>
    </rPh>
    <phoneticPr fontId="2"/>
  </si>
  <si>
    <t>空知吉野</t>
    <rPh sb="0" eb="2">
      <t>ソラチ</t>
    </rPh>
    <rPh sb="2" eb="4">
      <t>ヨシノ</t>
    </rPh>
    <phoneticPr fontId="2"/>
  </si>
  <si>
    <t>滝川</t>
    <rPh sb="0" eb="2">
      <t>タキカワ</t>
    </rPh>
    <phoneticPr fontId="2"/>
  </si>
  <si>
    <t>芦別</t>
    <rPh sb="0" eb="2">
      <t>アシベツ</t>
    </rPh>
    <phoneticPr fontId="2"/>
  </si>
  <si>
    <t>浦臼</t>
    <rPh sb="0" eb="2">
      <t>ウラウス</t>
    </rPh>
    <phoneticPr fontId="2"/>
  </si>
  <si>
    <t>月形</t>
    <rPh sb="0" eb="1">
      <t>ツキ</t>
    </rPh>
    <rPh sb="1" eb="2">
      <t>カタ</t>
    </rPh>
    <phoneticPr fontId="2"/>
  </si>
  <si>
    <t>美唄</t>
    <rPh sb="0" eb="2">
      <t>ビウタ</t>
    </rPh>
    <phoneticPr fontId="2"/>
  </si>
  <si>
    <t>栗沢</t>
    <rPh sb="0" eb="2">
      <t>クリサワ</t>
    </rPh>
    <phoneticPr fontId="2"/>
  </si>
  <si>
    <t>長沼</t>
    <rPh sb="0" eb="2">
      <t>ナガヌマ</t>
    </rPh>
    <phoneticPr fontId="2"/>
  </si>
  <si>
    <t>夕張</t>
    <rPh sb="0" eb="2">
      <t>ユウバリ</t>
    </rPh>
    <phoneticPr fontId="2"/>
  </si>
  <si>
    <t>鹿島</t>
    <rPh sb="0" eb="2">
      <t>カシマ</t>
    </rPh>
    <phoneticPr fontId="2"/>
  </si>
  <si>
    <t>沼の沢</t>
    <rPh sb="0" eb="1">
      <t>ヌマ</t>
    </rPh>
    <rPh sb="2" eb="3">
      <t>サワ</t>
    </rPh>
    <phoneticPr fontId="2"/>
  </si>
  <si>
    <t>美流渡(道)</t>
    <rPh sb="0" eb="1">
      <t>ミ</t>
    </rPh>
    <rPh sb="1" eb="2">
      <t>リュウ</t>
    </rPh>
    <rPh sb="2" eb="3">
      <t>ワタリ</t>
    </rPh>
    <rPh sb="4" eb="5">
      <t>ドウ</t>
    </rPh>
    <phoneticPr fontId="2"/>
  </si>
  <si>
    <t>恵岱別(道)</t>
    <rPh sb="0" eb="1">
      <t>エ</t>
    </rPh>
    <rPh sb="1" eb="2">
      <t>タイ</t>
    </rPh>
    <rPh sb="2" eb="3">
      <t>ベツ</t>
    </rPh>
    <phoneticPr fontId="2"/>
  </si>
  <si>
    <t>美葉牛(道)</t>
    <rPh sb="0" eb="2">
      <t>ミハ</t>
    </rPh>
    <rPh sb="2" eb="3">
      <t>ウシ</t>
    </rPh>
    <phoneticPr fontId="2"/>
  </si>
  <si>
    <t>幌加徳富(道)</t>
    <rPh sb="0" eb="1">
      <t>ホロ</t>
    </rPh>
    <rPh sb="1" eb="2">
      <t>カ</t>
    </rPh>
    <rPh sb="2" eb="4">
      <t>トクトミ</t>
    </rPh>
    <phoneticPr fontId="2"/>
  </si>
  <si>
    <t>栗山ダム上流(道)</t>
    <rPh sb="0" eb="2">
      <t>クリヤマ</t>
    </rPh>
    <rPh sb="4" eb="6">
      <t>ジョウリュウ</t>
    </rPh>
    <phoneticPr fontId="2"/>
  </si>
  <si>
    <t>後志総合振興局</t>
    <rPh sb="0" eb="1">
      <t>ウシ</t>
    </rPh>
    <rPh sb="1" eb="2">
      <t>シ</t>
    </rPh>
    <rPh sb="2" eb="4">
      <t>ソウゴウ</t>
    </rPh>
    <rPh sb="4" eb="7">
      <t>シンコウキョク</t>
    </rPh>
    <phoneticPr fontId="2"/>
  </si>
  <si>
    <t>倶知安</t>
    <rPh sb="0" eb="2">
      <t>グチ</t>
    </rPh>
    <rPh sb="2" eb="3">
      <t>アン</t>
    </rPh>
    <phoneticPr fontId="2"/>
  </si>
  <si>
    <t>小樽</t>
    <rPh sb="0" eb="2">
      <t>オタル</t>
    </rPh>
    <phoneticPr fontId="2"/>
  </si>
  <si>
    <t>寿都</t>
    <rPh sb="0" eb="1">
      <t>コトブキ</t>
    </rPh>
    <rPh sb="1" eb="2">
      <t>ト</t>
    </rPh>
    <phoneticPr fontId="2"/>
  </si>
  <si>
    <t>美国</t>
    <rPh sb="0" eb="2">
      <t>ビコク</t>
    </rPh>
    <phoneticPr fontId="2"/>
  </si>
  <si>
    <t>神恵内</t>
    <rPh sb="0" eb="1">
      <t>カミ</t>
    </rPh>
    <rPh sb="1" eb="3">
      <t>エナイ</t>
    </rPh>
    <phoneticPr fontId="2"/>
  </si>
  <si>
    <t>余市</t>
    <rPh sb="0" eb="2">
      <t>ヨイチ</t>
    </rPh>
    <phoneticPr fontId="2"/>
  </si>
  <si>
    <t>赤井川</t>
    <rPh sb="0" eb="3">
      <t>アカイガワ</t>
    </rPh>
    <phoneticPr fontId="2"/>
  </si>
  <si>
    <t>共和</t>
    <rPh sb="0" eb="2">
      <t>キョウワ</t>
    </rPh>
    <phoneticPr fontId="2"/>
  </si>
  <si>
    <t>蘭越</t>
    <rPh sb="0" eb="1">
      <t>ラン</t>
    </rPh>
    <rPh sb="1" eb="2">
      <t>ゴ</t>
    </rPh>
    <phoneticPr fontId="2"/>
  </si>
  <si>
    <t>真狩</t>
    <rPh sb="0" eb="1">
      <t>シン</t>
    </rPh>
    <rPh sb="1" eb="2">
      <t>カリ</t>
    </rPh>
    <phoneticPr fontId="2"/>
  </si>
  <si>
    <t>喜茂別</t>
    <rPh sb="0" eb="3">
      <t>キモベツ</t>
    </rPh>
    <phoneticPr fontId="2"/>
  </si>
  <si>
    <t>黒松内</t>
    <rPh sb="0" eb="3">
      <t>クロマツナイ</t>
    </rPh>
    <phoneticPr fontId="2"/>
  </si>
  <si>
    <t>朝里ダム(道)</t>
    <rPh sb="0" eb="2">
      <t>アサリ</t>
    </rPh>
    <rPh sb="5" eb="6">
      <t>ドウ</t>
    </rPh>
    <phoneticPr fontId="2"/>
  </si>
  <si>
    <t>大江(道)</t>
    <rPh sb="0" eb="2">
      <t>オオエ</t>
    </rPh>
    <phoneticPr fontId="2"/>
  </si>
  <si>
    <t>轟(道)</t>
    <rPh sb="0" eb="1">
      <t>トドロキ</t>
    </rPh>
    <phoneticPr fontId="2"/>
  </si>
  <si>
    <t>アメマス(道)</t>
    <phoneticPr fontId="2"/>
  </si>
  <si>
    <t>東川(道)*</t>
    <rPh sb="0" eb="2">
      <t>ヒガシカワ</t>
    </rPh>
    <phoneticPr fontId="2"/>
  </si>
  <si>
    <t>登(道)</t>
    <rPh sb="0" eb="1">
      <t>ノボ</t>
    </rPh>
    <phoneticPr fontId="2"/>
  </si>
  <si>
    <t>渡島総合振興局</t>
    <rPh sb="0" eb="2">
      <t>トシマ</t>
    </rPh>
    <rPh sb="2" eb="4">
      <t>ソウゴウ</t>
    </rPh>
    <rPh sb="4" eb="7">
      <t>シンコウキョク</t>
    </rPh>
    <phoneticPr fontId="2"/>
  </si>
  <si>
    <t>函館</t>
    <rPh sb="0" eb="2">
      <t>ハコダテ</t>
    </rPh>
    <phoneticPr fontId="2"/>
  </si>
  <si>
    <t>長万部</t>
    <rPh sb="0" eb="3">
      <t>オシャマンベ</t>
    </rPh>
    <phoneticPr fontId="2"/>
  </si>
  <si>
    <t>八雲</t>
    <rPh sb="0" eb="2">
      <t>ヤクモ</t>
    </rPh>
    <phoneticPr fontId="2"/>
  </si>
  <si>
    <t>森*</t>
    <rPh sb="0" eb="1">
      <t>モリ</t>
    </rPh>
    <phoneticPr fontId="2"/>
  </si>
  <si>
    <t>大沼</t>
    <rPh sb="0" eb="2">
      <t>オオヌマ</t>
    </rPh>
    <phoneticPr fontId="2"/>
  </si>
  <si>
    <t>川汲</t>
    <rPh sb="0" eb="2">
      <t>カワク</t>
    </rPh>
    <phoneticPr fontId="2"/>
  </si>
  <si>
    <t>北斗</t>
    <rPh sb="0" eb="2">
      <t>ホクト</t>
    </rPh>
    <phoneticPr fontId="2"/>
  </si>
  <si>
    <t>戸井泊*</t>
    <rPh sb="0" eb="3">
      <t>トイハク</t>
    </rPh>
    <phoneticPr fontId="2"/>
  </si>
  <si>
    <t>木古内</t>
    <rPh sb="0" eb="1">
      <t>キ</t>
    </rPh>
    <rPh sb="1" eb="3">
      <t>フルウチ</t>
    </rPh>
    <phoneticPr fontId="2"/>
  </si>
  <si>
    <t>千軒</t>
    <rPh sb="0" eb="2">
      <t>センケン</t>
    </rPh>
    <phoneticPr fontId="2"/>
  </si>
  <si>
    <t>松前</t>
    <rPh sb="0" eb="2">
      <t>マツマエ</t>
    </rPh>
    <phoneticPr fontId="2"/>
  </si>
  <si>
    <t>熊石</t>
    <rPh sb="0" eb="2">
      <t>クマイシ</t>
    </rPh>
    <phoneticPr fontId="2"/>
  </si>
  <si>
    <t>鳴川(道)</t>
    <rPh sb="0" eb="2">
      <t>ナリカワ</t>
    </rPh>
    <phoneticPr fontId="2"/>
  </si>
  <si>
    <t>上八雲(道)</t>
    <rPh sb="0" eb="1">
      <t>カミ</t>
    </rPh>
    <rPh sb="1" eb="3">
      <t>ヤクモ</t>
    </rPh>
    <phoneticPr fontId="2"/>
  </si>
  <si>
    <t>上鉛川(道)</t>
    <rPh sb="0" eb="1">
      <t>カミ</t>
    </rPh>
    <rPh sb="1" eb="3">
      <t>ナマリカワ</t>
    </rPh>
    <phoneticPr fontId="2"/>
  </si>
  <si>
    <t>二股温泉(道)</t>
    <rPh sb="0" eb="2">
      <t>フタマタ</t>
    </rPh>
    <rPh sb="2" eb="4">
      <t>オンセン</t>
    </rPh>
    <phoneticPr fontId="2"/>
  </si>
  <si>
    <t>上の湯(道)</t>
    <rPh sb="0" eb="1">
      <t>カミ</t>
    </rPh>
    <rPh sb="2" eb="3">
      <t>ユ</t>
    </rPh>
    <phoneticPr fontId="2"/>
  </si>
  <si>
    <t>桧山振興局</t>
  </si>
  <si>
    <t>江差</t>
    <rPh sb="0" eb="1">
      <t>エ</t>
    </rPh>
    <rPh sb="1" eb="2">
      <t>サ</t>
    </rPh>
    <phoneticPr fontId="2"/>
  </si>
  <si>
    <t>せたな</t>
    <phoneticPr fontId="2"/>
  </si>
  <si>
    <t>今金</t>
    <rPh sb="0" eb="1">
      <t>イマ</t>
    </rPh>
    <rPh sb="1" eb="2">
      <t>カネ</t>
    </rPh>
    <phoneticPr fontId="2"/>
  </si>
  <si>
    <t>奥尻*</t>
    <rPh sb="0" eb="2">
      <t>オクシリ</t>
    </rPh>
    <phoneticPr fontId="2"/>
  </si>
  <si>
    <t>潮見</t>
    <rPh sb="0" eb="2">
      <t>シオミ</t>
    </rPh>
    <phoneticPr fontId="2"/>
  </si>
  <si>
    <t>鶉</t>
    <rPh sb="0" eb="1">
      <t>ウズラ</t>
    </rPh>
    <phoneticPr fontId="2"/>
  </si>
  <si>
    <t>石崎</t>
    <rPh sb="0" eb="2">
      <t>イシザキ</t>
    </rPh>
    <phoneticPr fontId="2"/>
  </si>
  <si>
    <t>泉沢(道)</t>
    <rPh sb="0" eb="2">
      <t>イズミサワ</t>
    </rPh>
    <rPh sb="3" eb="4">
      <t>ドウ</t>
    </rPh>
    <phoneticPr fontId="2"/>
  </si>
  <si>
    <t>湯ノ岱(道)</t>
    <rPh sb="0" eb="1">
      <t>ユ</t>
    </rPh>
    <rPh sb="2" eb="3">
      <t>タイ</t>
    </rPh>
    <phoneticPr fontId="2"/>
  </si>
  <si>
    <t>胆振総合振興局</t>
    <rPh sb="0" eb="2">
      <t>タンフ</t>
    </rPh>
    <rPh sb="2" eb="4">
      <t>ソウゴウ</t>
    </rPh>
    <rPh sb="4" eb="6">
      <t>シンコウ</t>
    </rPh>
    <rPh sb="6" eb="7">
      <t>キョク</t>
    </rPh>
    <phoneticPr fontId="2"/>
  </si>
  <si>
    <t xml:space="preserve">室蘭 </t>
    <phoneticPr fontId="2"/>
  </si>
  <si>
    <t>苫小牧</t>
    <phoneticPr fontId="2"/>
  </si>
  <si>
    <t>安平</t>
    <phoneticPr fontId="2"/>
  </si>
  <si>
    <t xml:space="preserve">厚真 </t>
    <phoneticPr fontId="2"/>
  </si>
  <si>
    <t>穂別</t>
    <phoneticPr fontId="2"/>
  </si>
  <si>
    <t xml:space="preserve">大滝 </t>
    <phoneticPr fontId="2"/>
  </si>
  <si>
    <t>森野</t>
    <phoneticPr fontId="2"/>
  </si>
  <si>
    <t xml:space="preserve">大岸 </t>
    <phoneticPr fontId="2"/>
  </si>
  <si>
    <t>洞爺湖温泉</t>
    <phoneticPr fontId="2"/>
  </si>
  <si>
    <t>カルルス</t>
    <phoneticPr fontId="2"/>
  </si>
  <si>
    <t>白老</t>
    <phoneticPr fontId="2"/>
  </si>
  <si>
    <t xml:space="preserve">鵡川 </t>
    <phoneticPr fontId="2"/>
  </si>
  <si>
    <t xml:space="preserve">登別 </t>
    <phoneticPr fontId="2"/>
  </si>
  <si>
    <t>鉱山(道)</t>
    <rPh sb="3" eb="4">
      <t>ドウ</t>
    </rPh>
    <phoneticPr fontId="2"/>
  </si>
  <si>
    <t>美々(道)</t>
    <rPh sb="3" eb="4">
      <t>ドウ</t>
    </rPh>
    <phoneticPr fontId="2"/>
  </si>
  <si>
    <t>厚幌ダム(道)</t>
    <rPh sb="5" eb="6">
      <t>ドウ</t>
    </rPh>
    <phoneticPr fontId="2"/>
  </si>
  <si>
    <t>日高振興局</t>
    <rPh sb="0" eb="2">
      <t>ヒダカ</t>
    </rPh>
    <rPh sb="2" eb="5">
      <t>シンコウキョク</t>
    </rPh>
    <phoneticPr fontId="2"/>
  </si>
  <si>
    <t>浦河</t>
  </si>
  <si>
    <t>日高</t>
  </si>
  <si>
    <t>仁世宇</t>
    <phoneticPr fontId="2"/>
  </si>
  <si>
    <t>旭</t>
    <phoneticPr fontId="2"/>
  </si>
  <si>
    <t>日高門別</t>
    <phoneticPr fontId="2"/>
  </si>
  <si>
    <t>新和</t>
    <phoneticPr fontId="2"/>
  </si>
  <si>
    <t>笹山</t>
    <phoneticPr fontId="2"/>
  </si>
  <si>
    <t>静内</t>
    <phoneticPr fontId="2"/>
  </si>
  <si>
    <t>三石</t>
    <phoneticPr fontId="2"/>
  </si>
  <si>
    <t>中杵臼</t>
    <phoneticPr fontId="2"/>
  </si>
  <si>
    <t>目黒</t>
    <phoneticPr fontId="2"/>
  </si>
  <si>
    <t>幌満</t>
    <phoneticPr fontId="2"/>
  </si>
  <si>
    <t>えりも岬</t>
  </si>
  <si>
    <t>新栄(道)</t>
    <phoneticPr fontId="2"/>
  </si>
  <si>
    <t>浦河ダム(道)</t>
    <phoneticPr fontId="2"/>
  </si>
  <si>
    <t>上川総合振興局</t>
    <rPh sb="0" eb="2">
      <t>カミカワ</t>
    </rPh>
    <rPh sb="2" eb="7">
      <t>ソウゴウシンコウキョク</t>
    </rPh>
    <phoneticPr fontId="2"/>
  </si>
  <si>
    <t>旭川</t>
    <rPh sb="0" eb="2">
      <t>アサヒカワ</t>
    </rPh>
    <phoneticPr fontId="2"/>
  </si>
  <si>
    <t>中川</t>
    <rPh sb="0" eb="2">
      <t>ナカガワ</t>
    </rPh>
    <phoneticPr fontId="2"/>
  </si>
  <si>
    <t>音威子府</t>
    <rPh sb="0" eb="4">
      <t>オトイネップ</t>
    </rPh>
    <phoneticPr fontId="2"/>
  </si>
  <si>
    <t>美深</t>
    <rPh sb="0" eb="2">
      <t>ビフカ</t>
    </rPh>
    <phoneticPr fontId="2"/>
  </si>
  <si>
    <t>名寄</t>
    <rPh sb="0" eb="2">
      <t>ナヨロ</t>
    </rPh>
    <phoneticPr fontId="2"/>
  </si>
  <si>
    <t>下川</t>
    <rPh sb="0" eb="2">
      <t>シモカワ</t>
    </rPh>
    <phoneticPr fontId="2"/>
  </si>
  <si>
    <t>士別</t>
    <rPh sb="0" eb="2">
      <t>シベツ</t>
    </rPh>
    <phoneticPr fontId="2"/>
  </si>
  <si>
    <t>朝日</t>
    <rPh sb="0" eb="2">
      <t>アサヒ</t>
    </rPh>
    <phoneticPr fontId="2"/>
  </si>
  <si>
    <t>和寒</t>
    <rPh sb="0" eb="2">
      <t>ワッサム</t>
    </rPh>
    <phoneticPr fontId="2"/>
  </si>
  <si>
    <t>江丹別</t>
    <rPh sb="0" eb="3">
      <t>エタンベツ</t>
    </rPh>
    <phoneticPr fontId="2"/>
  </si>
  <si>
    <t>比布</t>
    <rPh sb="0" eb="2">
      <t>ピップ</t>
    </rPh>
    <phoneticPr fontId="2"/>
  </si>
  <si>
    <t>上川</t>
    <rPh sb="0" eb="2">
      <t>カミカワ</t>
    </rPh>
    <phoneticPr fontId="2"/>
  </si>
  <si>
    <t>東川</t>
    <rPh sb="0" eb="2">
      <t>ヒガシカワ</t>
    </rPh>
    <phoneticPr fontId="2"/>
  </si>
  <si>
    <t>瑞穂</t>
    <rPh sb="0" eb="2">
      <t>ミズホ</t>
    </rPh>
    <phoneticPr fontId="2"/>
  </si>
  <si>
    <t>層雲峡</t>
    <rPh sb="0" eb="3">
      <t>ソウウンキョウ</t>
    </rPh>
    <phoneticPr fontId="2"/>
  </si>
  <si>
    <t>志比内*</t>
    <rPh sb="0" eb="3">
      <t>シビナイ</t>
    </rPh>
    <phoneticPr fontId="2"/>
  </si>
  <si>
    <t>美瑛</t>
    <rPh sb="0" eb="2">
      <t>ビエイ</t>
    </rPh>
    <phoneticPr fontId="2"/>
  </si>
  <si>
    <t>上富良野</t>
    <rPh sb="0" eb="4">
      <t>カミフラノ</t>
    </rPh>
    <phoneticPr fontId="2"/>
  </si>
  <si>
    <t>白金</t>
    <rPh sb="0" eb="2">
      <t>シロガネ</t>
    </rPh>
    <phoneticPr fontId="2"/>
  </si>
  <si>
    <t>富良野</t>
    <rPh sb="0" eb="3">
      <t>フラノ</t>
    </rPh>
    <phoneticPr fontId="2"/>
  </si>
  <si>
    <t>麓郷</t>
  </si>
  <si>
    <t>幾寅</t>
    <rPh sb="0" eb="2">
      <t>イクトラ</t>
    </rPh>
    <phoneticPr fontId="2"/>
  </si>
  <si>
    <t>占冠</t>
    <rPh sb="0" eb="2">
      <t>シムカップ</t>
    </rPh>
    <phoneticPr fontId="2"/>
  </si>
  <si>
    <t>朱鞠内</t>
    <rPh sb="0" eb="3">
      <t>シュマリナイ</t>
    </rPh>
    <phoneticPr fontId="2"/>
  </si>
  <si>
    <t>幌加内</t>
    <rPh sb="0" eb="3">
      <t>ホロカナイ</t>
    </rPh>
    <phoneticPr fontId="2"/>
  </si>
  <si>
    <t>カミホロ(道)</t>
    <rPh sb="5" eb="6">
      <t>ドウ</t>
    </rPh>
    <phoneticPr fontId="2"/>
  </si>
  <si>
    <t>白山(道)</t>
    <rPh sb="0" eb="2">
      <t>ハクサン</t>
    </rPh>
    <phoneticPr fontId="2"/>
  </si>
  <si>
    <t>愛別ダム(道)</t>
    <rPh sb="0" eb="2">
      <t>アイベツ</t>
    </rPh>
    <phoneticPr fontId="2"/>
  </si>
  <si>
    <t>留萌振興局</t>
    <rPh sb="0" eb="2">
      <t>ルモイ</t>
    </rPh>
    <rPh sb="2" eb="5">
      <t>シンコウキョク</t>
    </rPh>
    <phoneticPr fontId="2"/>
  </si>
  <si>
    <t>留萌</t>
    <rPh sb="0" eb="2">
      <t>ルモイ</t>
    </rPh>
    <phoneticPr fontId="2"/>
  </si>
  <si>
    <t>羽幌</t>
    <rPh sb="0" eb="2">
      <t>ハホロ</t>
    </rPh>
    <phoneticPr fontId="2"/>
  </si>
  <si>
    <t>天塩</t>
    <rPh sb="0" eb="2">
      <t>テンシオ</t>
    </rPh>
    <phoneticPr fontId="2"/>
  </si>
  <si>
    <t>遠別</t>
    <rPh sb="0" eb="2">
      <t>トオベツ</t>
    </rPh>
    <phoneticPr fontId="2"/>
  </si>
  <si>
    <t>初山別</t>
    <rPh sb="0" eb="3">
      <t>ショサンベツ</t>
    </rPh>
    <phoneticPr fontId="2"/>
  </si>
  <si>
    <t>焼尻</t>
    <rPh sb="0" eb="2">
      <t>ヤキシリ</t>
    </rPh>
    <phoneticPr fontId="2"/>
  </si>
  <si>
    <t>古丹別</t>
    <rPh sb="0" eb="3">
      <t>コタンベツ</t>
    </rPh>
    <phoneticPr fontId="2"/>
  </si>
  <si>
    <t>達布</t>
    <rPh sb="0" eb="2">
      <t>タップ</t>
    </rPh>
    <phoneticPr fontId="2"/>
  </si>
  <si>
    <t>増毛</t>
    <rPh sb="0" eb="2">
      <t>マシケ</t>
    </rPh>
    <phoneticPr fontId="2"/>
  </si>
  <si>
    <t>幌糠</t>
    <rPh sb="0" eb="2">
      <t>ホロヌカ</t>
    </rPh>
    <phoneticPr fontId="2"/>
  </si>
  <si>
    <t>大成(道)</t>
    <rPh sb="0" eb="2">
      <t>タイセイ</t>
    </rPh>
    <phoneticPr fontId="2"/>
  </si>
  <si>
    <t>川上(道)</t>
    <rPh sb="0" eb="2">
      <t>カワカミ</t>
    </rPh>
    <phoneticPr fontId="2"/>
  </si>
  <si>
    <t>三渓(道)</t>
  </si>
  <si>
    <t>上記念別(道)</t>
    <rPh sb="0" eb="4">
      <t>カミキネンベツ</t>
    </rPh>
    <phoneticPr fontId="2"/>
  </si>
  <si>
    <t>山の神(道)*</t>
    <rPh sb="0" eb="1">
      <t>ヤマ</t>
    </rPh>
    <rPh sb="2" eb="3">
      <t>カミ</t>
    </rPh>
    <phoneticPr fontId="2"/>
  </si>
  <si>
    <t>羽幌川(道)*</t>
    <rPh sb="0" eb="3">
      <t>ハホロガワ</t>
    </rPh>
    <phoneticPr fontId="2"/>
  </si>
  <si>
    <t>宗谷総合振興局</t>
    <rPh sb="0" eb="2">
      <t>ソウヤ</t>
    </rPh>
    <rPh sb="2" eb="7">
      <t>ソウゴウシンコウキョク</t>
    </rPh>
    <phoneticPr fontId="2"/>
  </si>
  <si>
    <t>稚内</t>
    <rPh sb="0" eb="2">
      <t>ワッカナイ</t>
    </rPh>
    <phoneticPr fontId="2"/>
  </si>
  <si>
    <t>北見枝幸</t>
    <rPh sb="0" eb="2">
      <t>キタミ</t>
    </rPh>
    <rPh sb="2" eb="4">
      <t>エサシ</t>
    </rPh>
    <phoneticPr fontId="2"/>
  </si>
  <si>
    <t>宗谷岬</t>
    <rPh sb="0" eb="3">
      <t>ソウヤミサキ</t>
    </rPh>
    <phoneticPr fontId="2"/>
  </si>
  <si>
    <t>浜鬼志別</t>
    <rPh sb="0" eb="4">
      <t>ハマオニシベツ</t>
    </rPh>
    <phoneticPr fontId="2"/>
  </si>
  <si>
    <t>沼川</t>
    <rPh sb="0" eb="2">
      <t>ヌマカワ</t>
    </rPh>
    <phoneticPr fontId="2"/>
  </si>
  <si>
    <t>沓形</t>
    <rPh sb="0" eb="2">
      <t>クツガタ</t>
    </rPh>
    <phoneticPr fontId="2"/>
  </si>
  <si>
    <t>豊富</t>
    <rPh sb="0" eb="2">
      <t>ホウフ</t>
    </rPh>
    <phoneticPr fontId="2"/>
  </si>
  <si>
    <t>浜頓別</t>
    <rPh sb="0" eb="3">
      <t>ハマトンベツ</t>
    </rPh>
    <phoneticPr fontId="2"/>
  </si>
  <si>
    <t>中頓別</t>
    <rPh sb="0" eb="3">
      <t>ナカトンベツ</t>
    </rPh>
    <phoneticPr fontId="2"/>
  </si>
  <si>
    <t>歌登</t>
    <rPh sb="0" eb="2">
      <t>ウタノボリ</t>
    </rPh>
    <phoneticPr fontId="2"/>
  </si>
  <si>
    <t>猿払川(道)</t>
  </si>
  <si>
    <t>本幌別(道)</t>
  </si>
  <si>
    <t>上猿払(道)</t>
  </si>
  <si>
    <t>大空川(道)*</t>
  </si>
  <si>
    <t>雄忠志内(道)*</t>
  </si>
  <si>
    <t>アフトロマナイ(道)*</t>
  </si>
  <si>
    <t>オホーツク総合振興局</t>
    <rPh sb="5" eb="7">
      <t>ソウゴウ</t>
    </rPh>
    <rPh sb="7" eb="10">
      <t>シンコウキョク</t>
    </rPh>
    <phoneticPr fontId="2"/>
  </si>
  <si>
    <t>網走</t>
    <rPh sb="0" eb="2">
      <t>アバシリ</t>
    </rPh>
    <phoneticPr fontId="2"/>
  </si>
  <si>
    <t>雄武</t>
    <rPh sb="0" eb="1">
      <t>ユウ</t>
    </rPh>
    <rPh sb="1" eb="2">
      <t>ム</t>
    </rPh>
    <phoneticPr fontId="2"/>
  </si>
  <si>
    <t>紋別</t>
    <rPh sb="0" eb="2">
      <t>モンベツ</t>
    </rPh>
    <phoneticPr fontId="2"/>
  </si>
  <si>
    <t>興部</t>
    <rPh sb="0" eb="2">
      <t>オコッペ</t>
    </rPh>
    <phoneticPr fontId="2"/>
  </si>
  <si>
    <t>西興部</t>
    <rPh sb="0" eb="3">
      <t>ニシオコッペ</t>
    </rPh>
    <phoneticPr fontId="2"/>
  </si>
  <si>
    <t>湧別</t>
    <rPh sb="0" eb="2">
      <t>ユウベツ</t>
    </rPh>
    <phoneticPr fontId="2"/>
  </si>
  <si>
    <t>滝上</t>
    <rPh sb="0" eb="2">
      <t>タキノウエ</t>
    </rPh>
    <phoneticPr fontId="2"/>
  </si>
  <si>
    <t>上藻別</t>
    <rPh sb="0" eb="3">
      <t>カミモベツ</t>
    </rPh>
    <phoneticPr fontId="2"/>
  </si>
  <si>
    <t>常呂</t>
    <rPh sb="0" eb="2">
      <t>トコロ</t>
    </rPh>
    <phoneticPr fontId="2"/>
  </si>
  <si>
    <t>遠軽</t>
    <rPh sb="0" eb="2">
      <t>エンガル</t>
    </rPh>
    <phoneticPr fontId="2"/>
  </si>
  <si>
    <t>佐呂間</t>
    <rPh sb="0" eb="3">
      <t>サロマ</t>
    </rPh>
    <phoneticPr fontId="2"/>
  </si>
  <si>
    <t>宇登呂</t>
    <rPh sb="0" eb="3">
      <t>ウトロ</t>
    </rPh>
    <phoneticPr fontId="2"/>
  </si>
  <si>
    <t>丸瀬布</t>
    <rPh sb="0" eb="3">
      <t>マルセップ</t>
    </rPh>
    <phoneticPr fontId="2"/>
  </si>
  <si>
    <t>白滝</t>
    <rPh sb="0" eb="2">
      <t>シラタキ</t>
    </rPh>
    <phoneticPr fontId="2"/>
  </si>
  <si>
    <t>生田原</t>
    <rPh sb="0" eb="3">
      <t>イクタハラ</t>
    </rPh>
    <phoneticPr fontId="2"/>
  </si>
  <si>
    <t>北見</t>
    <rPh sb="0" eb="2">
      <t>キタミ</t>
    </rPh>
    <phoneticPr fontId="2"/>
  </si>
  <si>
    <t>東藻琴</t>
    <rPh sb="0" eb="1">
      <t>ヒガシ</t>
    </rPh>
    <rPh sb="1" eb="3">
      <t>モコト</t>
    </rPh>
    <phoneticPr fontId="2"/>
  </si>
  <si>
    <t>小清水</t>
    <rPh sb="0" eb="3">
      <t>コシミズ</t>
    </rPh>
    <phoneticPr fontId="2"/>
  </si>
  <si>
    <t>斜里</t>
    <rPh sb="0" eb="2">
      <t>シャリ</t>
    </rPh>
    <phoneticPr fontId="2"/>
  </si>
  <si>
    <t>留辺蘂</t>
    <rPh sb="0" eb="3">
      <t>ルベシベ</t>
    </rPh>
    <phoneticPr fontId="2"/>
  </si>
  <si>
    <t>境野</t>
    <rPh sb="0" eb="2">
      <t>サカイノ</t>
    </rPh>
    <phoneticPr fontId="2"/>
  </si>
  <si>
    <t>美幌</t>
    <rPh sb="0" eb="2">
      <t>ビホロ</t>
    </rPh>
    <phoneticPr fontId="2"/>
  </si>
  <si>
    <t>津別</t>
    <rPh sb="0" eb="2">
      <t>ツベツ</t>
    </rPh>
    <phoneticPr fontId="2"/>
  </si>
  <si>
    <t>上芭露(道)</t>
    <rPh sb="0" eb="3">
      <t>カミバロウ</t>
    </rPh>
    <phoneticPr fontId="2"/>
  </si>
  <si>
    <t>上幌内(道)</t>
    <rPh sb="0" eb="3">
      <t>カミホロナイ</t>
    </rPh>
    <phoneticPr fontId="2"/>
  </si>
  <si>
    <t>朝日(道)</t>
    <rPh sb="0" eb="2">
      <t>アサヒ</t>
    </rPh>
    <phoneticPr fontId="2"/>
  </si>
  <si>
    <t>十勝総合振興局</t>
    <rPh sb="0" eb="2">
      <t>トカチ</t>
    </rPh>
    <rPh sb="2" eb="4">
      <t>ソウゴウ</t>
    </rPh>
    <rPh sb="4" eb="7">
      <t>シンコウキョク</t>
    </rPh>
    <phoneticPr fontId="2"/>
  </si>
  <si>
    <t>帯広</t>
    <rPh sb="0" eb="2">
      <t>オビヒロ</t>
    </rPh>
    <phoneticPr fontId="2"/>
  </si>
  <si>
    <t>広尾</t>
    <rPh sb="0" eb="2">
      <t>ヒロオ</t>
    </rPh>
    <phoneticPr fontId="2"/>
  </si>
  <si>
    <t>小利別</t>
    <rPh sb="0" eb="3">
      <t>コリベツ</t>
    </rPh>
    <phoneticPr fontId="2"/>
  </si>
  <si>
    <t>陸別</t>
    <rPh sb="0" eb="2">
      <t>リクベツ</t>
    </rPh>
    <phoneticPr fontId="2"/>
  </si>
  <si>
    <t>ぬかびら源泉郷</t>
    <rPh sb="4" eb="7">
      <t>ゲンセンキョウ</t>
    </rPh>
    <phoneticPr fontId="2"/>
  </si>
  <si>
    <t>柏倉</t>
    <rPh sb="0" eb="2">
      <t>カシクラ</t>
    </rPh>
    <phoneticPr fontId="2"/>
  </si>
  <si>
    <t>上螺湾</t>
    <rPh sb="0" eb="3">
      <t>カミラワン</t>
    </rPh>
    <phoneticPr fontId="2"/>
  </si>
  <si>
    <t>上士幌</t>
    <phoneticPr fontId="2"/>
  </si>
  <si>
    <t>足寄</t>
    <rPh sb="0" eb="2">
      <t>アショロ</t>
    </rPh>
    <phoneticPr fontId="2"/>
  </si>
  <si>
    <t>押帯</t>
    <rPh sb="0" eb="2">
      <t>オショップ</t>
    </rPh>
    <phoneticPr fontId="2"/>
  </si>
  <si>
    <t>本別</t>
    <rPh sb="0" eb="2">
      <t>ホンベツ</t>
    </rPh>
    <phoneticPr fontId="2"/>
  </si>
  <si>
    <t>新得</t>
    <rPh sb="0" eb="2">
      <t>シントク</t>
    </rPh>
    <phoneticPr fontId="2"/>
  </si>
  <si>
    <t>鹿追</t>
    <rPh sb="0" eb="2">
      <t>シカオイ</t>
    </rPh>
    <phoneticPr fontId="2"/>
  </si>
  <si>
    <t>駒場</t>
    <rPh sb="0" eb="2">
      <t>コマバ</t>
    </rPh>
    <phoneticPr fontId="2"/>
  </si>
  <si>
    <t>芽室</t>
    <rPh sb="0" eb="2">
      <t>メムロ</t>
    </rPh>
    <phoneticPr fontId="2"/>
  </si>
  <si>
    <t>池田</t>
    <rPh sb="0" eb="2">
      <t>イケダ</t>
    </rPh>
    <phoneticPr fontId="2"/>
  </si>
  <si>
    <t>留真</t>
    <rPh sb="0" eb="2">
      <t>ルシン</t>
    </rPh>
    <phoneticPr fontId="2"/>
  </si>
  <si>
    <t>浦幌</t>
    <rPh sb="0" eb="2">
      <t>ウラホロ</t>
    </rPh>
    <phoneticPr fontId="2"/>
  </si>
  <si>
    <t>糠内</t>
    <rPh sb="0" eb="1">
      <t>ヌカ</t>
    </rPh>
    <rPh sb="1" eb="2">
      <t>ウチ</t>
    </rPh>
    <phoneticPr fontId="2"/>
  </si>
  <si>
    <t>上札内</t>
    <rPh sb="0" eb="3">
      <t>カミサツナイ</t>
    </rPh>
    <phoneticPr fontId="2"/>
  </si>
  <si>
    <t>更別</t>
    <rPh sb="0" eb="2">
      <t>サラベツ</t>
    </rPh>
    <phoneticPr fontId="2"/>
  </si>
  <si>
    <t>大津</t>
    <rPh sb="0" eb="2">
      <t>オオツ</t>
    </rPh>
    <phoneticPr fontId="2"/>
  </si>
  <si>
    <t>大樹</t>
    <rPh sb="0" eb="2">
      <t>タイキ</t>
    </rPh>
    <phoneticPr fontId="2"/>
  </si>
  <si>
    <t>上足寄(道)</t>
  </si>
  <si>
    <t>牛首別川(道)</t>
  </si>
  <si>
    <t>下豊似(道)</t>
  </si>
  <si>
    <t>歴舟川尾田(道)</t>
  </si>
  <si>
    <t>釧路総合振興局</t>
    <rPh sb="0" eb="2">
      <t>クシロ</t>
    </rPh>
    <rPh sb="2" eb="4">
      <t>ソウゴウ</t>
    </rPh>
    <rPh sb="4" eb="7">
      <t>シンコウキョク</t>
    </rPh>
    <phoneticPr fontId="2"/>
  </si>
  <si>
    <t>釧路</t>
    <rPh sb="0" eb="2">
      <t>クシロ</t>
    </rPh>
    <phoneticPr fontId="2"/>
  </si>
  <si>
    <t>川湯</t>
    <rPh sb="0" eb="2">
      <t>カワユ</t>
    </rPh>
    <phoneticPr fontId="2"/>
  </si>
  <si>
    <t>弟子屈</t>
    <rPh sb="0" eb="3">
      <t>テシカガ</t>
    </rPh>
    <phoneticPr fontId="2"/>
  </si>
  <si>
    <t>阿寒湖畔</t>
    <phoneticPr fontId="2"/>
  </si>
  <si>
    <t>標茶</t>
    <rPh sb="0" eb="2">
      <t>シベチャ</t>
    </rPh>
    <phoneticPr fontId="2"/>
  </si>
  <si>
    <t>鶴居</t>
    <rPh sb="0" eb="2">
      <t>ツルイ</t>
    </rPh>
    <phoneticPr fontId="2"/>
  </si>
  <si>
    <t>中徹別</t>
    <rPh sb="0" eb="3">
      <t>ナカテシベツ</t>
    </rPh>
    <phoneticPr fontId="2"/>
  </si>
  <si>
    <t>塘路</t>
    <rPh sb="0" eb="2">
      <t>トウロ</t>
    </rPh>
    <phoneticPr fontId="2"/>
  </si>
  <si>
    <t>茶内原野</t>
    <rPh sb="0" eb="4">
      <t>チャナイゲンヤ</t>
    </rPh>
    <phoneticPr fontId="2"/>
  </si>
  <si>
    <t>榊町</t>
    <rPh sb="0" eb="2">
      <t>サカキマチ</t>
    </rPh>
    <phoneticPr fontId="2"/>
  </si>
  <si>
    <t>阿寒</t>
    <phoneticPr fontId="2"/>
  </si>
  <si>
    <t>太田</t>
    <rPh sb="0" eb="2">
      <t>オオタ</t>
    </rPh>
    <phoneticPr fontId="2"/>
  </si>
  <si>
    <t>二俣</t>
    <rPh sb="0" eb="2">
      <t>フタマタ</t>
    </rPh>
    <phoneticPr fontId="2"/>
  </si>
  <si>
    <t>白糠</t>
    <rPh sb="0" eb="2">
      <t>シラヌカ</t>
    </rPh>
    <phoneticPr fontId="2"/>
  </si>
  <si>
    <t>知方学</t>
    <rPh sb="0" eb="3">
      <t>チッポマナイ</t>
    </rPh>
    <phoneticPr fontId="2"/>
  </si>
  <si>
    <t>上茶路(道)</t>
  </si>
  <si>
    <t>阿寒川山花(道)</t>
  </si>
  <si>
    <t>根室振興局</t>
    <rPh sb="0" eb="2">
      <t>ネムロ</t>
    </rPh>
    <rPh sb="2" eb="4">
      <t>シンコウ</t>
    </rPh>
    <rPh sb="4" eb="5">
      <t>キョク</t>
    </rPh>
    <phoneticPr fontId="2"/>
  </si>
  <si>
    <t>根室</t>
    <rPh sb="0" eb="2">
      <t>ネムロ</t>
    </rPh>
    <phoneticPr fontId="2"/>
  </si>
  <si>
    <t>糸櫛別</t>
    <rPh sb="0" eb="3">
      <t>イトクシベツ</t>
    </rPh>
    <phoneticPr fontId="1"/>
  </si>
  <si>
    <t>標津</t>
    <rPh sb="0" eb="2">
      <t>シベツ</t>
    </rPh>
    <phoneticPr fontId="2"/>
  </si>
  <si>
    <t>中標津</t>
    <rPh sb="0" eb="3">
      <t>ナカシベツ</t>
    </rPh>
    <phoneticPr fontId="2"/>
  </si>
  <si>
    <t>別海</t>
    <rPh sb="0" eb="2">
      <t>ベッカイ</t>
    </rPh>
    <phoneticPr fontId="2"/>
  </si>
  <si>
    <t>納沙布</t>
    <rPh sb="0" eb="3">
      <t>ノサップ</t>
    </rPh>
    <phoneticPr fontId="2"/>
  </si>
  <si>
    <t>厚床</t>
    <rPh sb="0" eb="2">
      <t>アットコ</t>
    </rPh>
    <phoneticPr fontId="2"/>
  </si>
  <si>
    <t>養老牛(道)</t>
  </si>
  <si>
    <t>共春(道)</t>
  </si>
  <si>
    <t>青森地方気象台</t>
    <rPh sb="0" eb="2">
      <t>アオモリ</t>
    </rPh>
    <rPh sb="2" eb="4">
      <t>チホウ</t>
    </rPh>
    <rPh sb="4" eb="7">
      <t>キショウダイ</t>
    </rPh>
    <phoneticPr fontId="2"/>
  </si>
  <si>
    <t>弘前地域気象観測所</t>
    <rPh sb="0" eb="2">
      <t>ヒロサキ</t>
    </rPh>
    <rPh sb="2" eb="4">
      <t>チイキ</t>
    </rPh>
    <rPh sb="4" eb="6">
      <t>キショウ</t>
    </rPh>
    <rPh sb="6" eb="8">
      <t>カンソク</t>
    </rPh>
    <rPh sb="8" eb="9">
      <t>ジョ</t>
    </rPh>
    <phoneticPr fontId="2"/>
  </si>
  <si>
    <t>八戸特別地域気象観測所</t>
    <rPh sb="0" eb="2">
      <t>ハチノヘ</t>
    </rPh>
    <rPh sb="2" eb="4">
      <t>トクベツ</t>
    </rPh>
    <rPh sb="4" eb="6">
      <t>チイキ</t>
    </rPh>
    <rPh sb="6" eb="8">
      <t>キショウ</t>
    </rPh>
    <rPh sb="8" eb="11">
      <t>カンソクショ</t>
    </rPh>
    <phoneticPr fontId="2"/>
  </si>
  <si>
    <t>むつ特別地域気象観測所</t>
    <rPh sb="2" eb="4">
      <t>トクベツ</t>
    </rPh>
    <rPh sb="4" eb="6">
      <t>チイキ</t>
    </rPh>
    <rPh sb="6" eb="8">
      <t>キショウ</t>
    </rPh>
    <rPh sb="8" eb="11">
      <t>カンソクショ</t>
    </rPh>
    <phoneticPr fontId="2"/>
  </si>
  <si>
    <t>深浦特別地域気象観測所</t>
    <rPh sb="0" eb="2">
      <t>フカウラ</t>
    </rPh>
    <rPh sb="2" eb="4">
      <t>トクベツ</t>
    </rPh>
    <rPh sb="4" eb="6">
      <t>チイキ</t>
    </rPh>
    <rPh sb="6" eb="8">
      <t>キショウ</t>
    </rPh>
    <rPh sb="8" eb="11">
      <t>カンソクショ</t>
    </rPh>
    <phoneticPr fontId="2"/>
  </si>
  <si>
    <t>二戸</t>
    <rPh sb="0" eb="2">
      <t>ニノヘ</t>
    </rPh>
    <phoneticPr fontId="2"/>
  </si>
  <si>
    <t>久慈</t>
    <rPh sb="0" eb="2">
      <t>クジ</t>
    </rPh>
    <phoneticPr fontId="2"/>
  </si>
  <si>
    <t>盛岡</t>
    <rPh sb="0" eb="2">
      <t>モリオカ</t>
    </rPh>
    <phoneticPr fontId="2"/>
  </si>
  <si>
    <t>宮古</t>
    <rPh sb="0" eb="2">
      <t>ミヤコ</t>
    </rPh>
    <phoneticPr fontId="2"/>
  </si>
  <si>
    <t>遠野</t>
    <rPh sb="0" eb="2">
      <t>トオノ</t>
    </rPh>
    <phoneticPr fontId="2"/>
  </si>
  <si>
    <t>大船渡</t>
    <rPh sb="0" eb="3">
      <t>オオフナト</t>
    </rPh>
    <phoneticPr fontId="2"/>
  </si>
  <si>
    <t>一関</t>
    <rPh sb="0" eb="2">
      <t>イチノセキ</t>
    </rPh>
    <phoneticPr fontId="2"/>
  </si>
  <si>
    <t>千厩</t>
    <rPh sb="0" eb="2">
      <t>センマヤ</t>
    </rPh>
    <phoneticPr fontId="2"/>
  </si>
  <si>
    <t>1/10</t>
  </si>
  <si>
    <t>1/30</t>
  </si>
  <si>
    <t>1/50</t>
  </si>
  <si>
    <t>1/100</t>
  </si>
  <si>
    <t>a=</t>
    <phoneticPr fontId="2"/>
  </si>
  <si>
    <t>b=</t>
    <phoneticPr fontId="2"/>
  </si>
  <si>
    <t>n=</t>
  </si>
  <si>
    <t>三陸海岸</t>
    <rPh sb="0" eb="2">
      <t>サンリク</t>
    </rPh>
    <rPh sb="2" eb="4">
      <t>カイガン</t>
    </rPh>
    <phoneticPr fontId="2"/>
  </si>
  <si>
    <t>牡鹿半島</t>
    <rPh sb="0" eb="2">
      <t>オジカ</t>
    </rPh>
    <rPh sb="2" eb="4">
      <t>ハントウ</t>
    </rPh>
    <phoneticPr fontId="2"/>
  </si>
  <si>
    <t>北上川・旧北上川沿川</t>
    <rPh sb="0" eb="3">
      <t>キタカミガワ</t>
    </rPh>
    <rPh sb="4" eb="5">
      <t>キュウ</t>
    </rPh>
    <rPh sb="5" eb="8">
      <t>キタカミガワ</t>
    </rPh>
    <rPh sb="8" eb="10">
      <t>エンセン</t>
    </rPh>
    <phoneticPr fontId="2"/>
  </si>
  <si>
    <t>迫川上流</t>
    <rPh sb="0" eb="2">
      <t>サコカワ</t>
    </rPh>
    <rPh sb="2" eb="4">
      <t>ジョウリュウ</t>
    </rPh>
    <phoneticPr fontId="2"/>
  </si>
  <si>
    <t>迫川下流</t>
    <rPh sb="0" eb="2">
      <t>サコカワ</t>
    </rPh>
    <rPh sb="2" eb="4">
      <t>カリュウ</t>
    </rPh>
    <phoneticPr fontId="2"/>
  </si>
  <si>
    <t>江合川上流</t>
    <rPh sb="0" eb="1">
      <t>エ</t>
    </rPh>
    <rPh sb="1" eb="2">
      <t>ア</t>
    </rPh>
    <rPh sb="2" eb="3">
      <t>カワ</t>
    </rPh>
    <rPh sb="3" eb="5">
      <t>ジョウリュウ</t>
    </rPh>
    <phoneticPr fontId="2"/>
  </si>
  <si>
    <t>鳴瀬川中流</t>
    <rPh sb="0" eb="2">
      <t>ナルセ</t>
    </rPh>
    <rPh sb="2" eb="3">
      <t>ガワ</t>
    </rPh>
    <rPh sb="3" eb="5">
      <t>チュウリュウ</t>
    </rPh>
    <phoneticPr fontId="2"/>
  </si>
  <si>
    <t>鳴瀬川上流</t>
    <rPh sb="0" eb="2">
      <t>ナルセ</t>
    </rPh>
    <rPh sb="2" eb="3">
      <t>ガワ</t>
    </rPh>
    <rPh sb="3" eb="5">
      <t>ジョウリュウ</t>
    </rPh>
    <phoneticPr fontId="2"/>
  </si>
  <si>
    <t>鳴瀬川・江合川下流</t>
    <rPh sb="0" eb="3">
      <t>ナルセガワ</t>
    </rPh>
    <rPh sb="4" eb="6">
      <t>エアイ</t>
    </rPh>
    <rPh sb="6" eb="7">
      <t>ガワ</t>
    </rPh>
    <rPh sb="7" eb="9">
      <t>カリュウ</t>
    </rPh>
    <phoneticPr fontId="2"/>
  </si>
  <si>
    <t>吉田川</t>
    <rPh sb="0" eb="3">
      <t>ヨシダカワ</t>
    </rPh>
    <phoneticPr fontId="2"/>
  </si>
  <si>
    <t>七北田川・砂押川等</t>
    <rPh sb="0" eb="3">
      <t>ナナキタ</t>
    </rPh>
    <rPh sb="3" eb="4">
      <t>ガワ</t>
    </rPh>
    <rPh sb="5" eb="6">
      <t>スナ</t>
    </rPh>
    <rPh sb="6" eb="8">
      <t>オシカワ</t>
    </rPh>
    <rPh sb="8" eb="9">
      <t>トウ</t>
    </rPh>
    <phoneticPr fontId="2"/>
  </si>
  <si>
    <t>広瀬川</t>
    <rPh sb="0" eb="3">
      <t>ヒロセガワ</t>
    </rPh>
    <phoneticPr fontId="2"/>
  </si>
  <si>
    <t>名取川</t>
    <rPh sb="0" eb="3">
      <t>ナトリガワ</t>
    </rPh>
    <phoneticPr fontId="2"/>
  </si>
  <si>
    <t>阿武隈川</t>
    <rPh sb="0" eb="4">
      <t>アブクマガワ</t>
    </rPh>
    <phoneticPr fontId="2"/>
  </si>
  <si>
    <t>白石川中下流</t>
    <rPh sb="0" eb="3">
      <t>シライシカワ</t>
    </rPh>
    <rPh sb="3" eb="6">
      <t>チュウゲリュウ</t>
    </rPh>
    <phoneticPr fontId="2"/>
  </si>
  <si>
    <t>白石川上流</t>
    <rPh sb="0" eb="3">
      <t>シライシカワ</t>
    </rPh>
    <rPh sb="3" eb="5">
      <t>ジョウリュウ</t>
    </rPh>
    <phoneticPr fontId="2"/>
  </si>
  <si>
    <t>ブロック名
気象観測所</t>
    <rPh sb="4" eb="5">
      <t>メイ</t>
    </rPh>
    <rPh sb="6" eb="11">
      <t>キショウカンソクショ</t>
    </rPh>
    <phoneticPr fontId="2"/>
  </si>
  <si>
    <t>陣場</t>
    <rPh sb="0" eb="2">
      <t>ジンバ</t>
    </rPh>
    <phoneticPr fontId="2"/>
  </si>
  <si>
    <t>能代</t>
    <rPh sb="0" eb="2">
      <t>ノシロ</t>
    </rPh>
    <phoneticPr fontId="2"/>
  </si>
  <si>
    <t>鷹巣</t>
    <rPh sb="0" eb="2">
      <t>タカノス</t>
    </rPh>
    <phoneticPr fontId="2"/>
  </si>
  <si>
    <t>大館</t>
    <rPh sb="0" eb="2">
      <t>オオダテ</t>
    </rPh>
    <phoneticPr fontId="2"/>
  </si>
  <si>
    <t>鹿角</t>
    <rPh sb="0" eb="1">
      <t>シカ</t>
    </rPh>
    <rPh sb="1" eb="2">
      <t>カク</t>
    </rPh>
    <phoneticPr fontId="2"/>
  </si>
  <si>
    <t>湯瀬</t>
    <rPh sb="0" eb="2">
      <t>ユセ</t>
    </rPh>
    <phoneticPr fontId="2"/>
  </si>
  <si>
    <t>五城目</t>
    <rPh sb="0" eb="3">
      <t>ゴジョウメ</t>
    </rPh>
    <phoneticPr fontId="2"/>
  </si>
  <si>
    <t>阿仁合</t>
    <rPh sb="0" eb="2">
      <t>アニ</t>
    </rPh>
    <rPh sb="2" eb="3">
      <t>ゴウ</t>
    </rPh>
    <phoneticPr fontId="2"/>
  </si>
  <si>
    <t>秋田</t>
    <rPh sb="0" eb="2">
      <t>アキタ</t>
    </rPh>
    <phoneticPr fontId="2"/>
  </si>
  <si>
    <t>岩見三内</t>
    <rPh sb="0" eb="2">
      <t>イワミ</t>
    </rPh>
    <rPh sb="2" eb="4">
      <t>サンナイ</t>
    </rPh>
    <phoneticPr fontId="2"/>
  </si>
  <si>
    <t>鎧畑</t>
    <rPh sb="0" eb="1">
      <t>ヨロイ</t>
    </rPh>
    <rPh sb="1" eb="2">
      <t>ハタケ</t>
    </rPh>
    <phoneticPr fontId="2"/>
  </si>
  <si>
    <t>角館</t>
    <rPh sb="0" eb="1">
      <t>カド</t>
    </rPh>
    <rPh sb="1" eb="2">
      <t>タテ</t>
    </rPh>
    <phoneticPr fontId="2"/>
  </si>
  <si>
    <t>田沢湖</t>
    <rPh sb="0" eb="3">
      <t>タザワコ</t>
    </rPh>
    <phoneticPr fontId="2"/>
  </si>
  <si>
    <t>大曲</t>
    <rPh sb="0" eb="2">
      <t>オオマガリ</t>
    </rPh>
    <phoneticPr fontId="2"/>
  </si>
  <si>
    <t>本荘</t>
    <rPh sb="0" eb="2">
      <t>ホンジョウ</t>
    </rPh>
    <phoneticPr fontId="2"/>
  </si>
  <si>
    <t>東由利</t>
    <rPh sb="0" eb="1">
      <t>ヒガシ</t>
    </rPh>
    <rPh sb="1" eb="2">
      <t>ユウ</t>
    </rPh>
    <rPh sb="2" eb="3">
      <t>リ</t>
    </rPh>
    <phoneticPr fontId="2"/>
  </si>
  <si>
    <t>横手</t>
    <rPh sb="0" eb="2">
      <t>ヨコテ</t>
    </rPh>
    <phoneticPr fontId="2"/>
  </si>
  <si>
    <t>象潟</t>
    <rPh sb="0" eb="1">
      <t>ゾウ</t>
    </rPh>
    <rPh sb="1" eb="2">
      <t>カタ</t>
    </rPh>
    <phoneticPr fontId="2"/>
  </si>
  <si>
    <t>矢島</t>
    <rPh sb="0" eb="2">
      <t>ヤシマ</t>
    </rPh>
    <phoneticPr fontId="2"/>
  </si>
  <si>
    <t>湯沢</t>
    <rPh sb="0" eb="2">
      <t>ユザワ</t>
    </rPh>
    <phoneticPr fontId="2"/>
  </si>
  <si>
    <t>東成瀬</t>
    <rPh sb="0" eb="1">
      <t>ヒガシ</t>
    </rPh>
    <rPh sb="1" eb="3">
      <t>ナルセ</t>
    </rPh>
    <phoneticPr fontId="2"/>
  </si>
  <si>
    <t>酒田</t>
    <rPh sb="0" eb="2">
      <t>サケタ</t>
    </rPh>
    <phoneticPr fontId="2"/>
  </si>
  <si>
    <t>新庄</t>
    <rPh sb="0" eb="2">
      <t>シンジョウ</t>
    </rPh>
    <phoneticPr fontId="2"/>
  </si>
  <si>
    <t>山形</t>
    <rPh sb="0" eb="2">
      <t>ヤマガタ</t>
    </rPh>
    <phoneticPr fontId="2"/>
  </si>
  <si>
    <t>米沢</t>
    <rPh sb="0" eb="2">
      <t>ヨネザワ</t>
    </rPh>
    <phoneticPr fontId="2"/>
  </si>
  <si>
    <t>福島</t>
    <rPh sb="0" eb="2">
      <t>フクシマ</t>
    </rPh>
    <phoneticPr fontId="2"/>
  </si>
  <si>
    <t>白河</t>
    <rPh sb="0" eb="2">
      <t>シラカワ</t>
    </rPh>
    <phoneticPr fontId="2"/>
  </si>
  <si>
    <t>若松</t>
    <rPh sb="0" eb="2">
      <t>ワカマツ</t>
    </rPh>
    <phoneticPr fontId="2"/>
  </si>
  <si>
    <t>小名浜</t>
    <rPh sb="0" eb="3">
      <t>オナハマ</t>
    </rPh>
    <phoneticPr fontId="2"/>
  </si>
  <si>
    <t>館野</t>
    <rPh sb="0" eb="2">
      <t>タテノ</t>
    </rPh>
    <phoneticPr fontId="2"/>
  </si>
  <si>
    <t>水戸</t>
    <rPh sb="0" eb="2">
      <t>ミト</t>
    </rPh>
    <phoneticPr fontId="2"/>
  </si>
  <si>
    <t>宇都宮</t>
    <rPh sb="0" eb="3">
      <t>ウツノミヤ</t>
    </rPh>
    <phoneticPr fontId="2"/>
  </si>
  <si>
    <t>大田原</t>
    <rPh sb="0" eb="3">
      <t>オオタワラ</t>
    </rPh>
    <phoneticPr fontId="2"/>
  </si>
  <si>
    <t>葛生</t>
    <rPh sb="0" eb="2">
      <t>クズキ</t>
    </rPh>
    <phoneticPr fontId="2"/>
  </si>
  <si>
    <t>草久</t>
    <rPh sb="0" eb="1">
      <t>クサ</t>
    </rPh>
    <rPh sb="1" eb="2">
      <t>ヒサ</t>
    </rPh>
    <phoneticPr fontId="2"/>
  </si>
  <si>
    <t>塩原</t>
    <rPh sb="0" eb="2">
      <t>シオバラ</t>
    </rPh>
    <phoneticPr fontId="2"/>
  </si>
  <si>
    <t>前橋</t>
    <rPh sb="0" eb="2">
      <t>マエバシ</t>
    </rPh>
    <phoneticPr fontId="2"/>
  </si>
  <si>
    <t>秩父</t>
    <rPh sb="0" eb="2">
      <t>チチブ</t>
    </rPh>
    <phoneticPr fontId="2"/>
  </si>
  <si>
    <t>飯能</t>
    <rPh sb="0" eb="1">
      <t>メシ</t>
    </rPh>
    <rPh sb="1" eb="2">
      <t>ノウ</t>
    </rPh>
    <phoneticPr fontId="2"/>
  </si>
  <si>
    <t>名栗</t>
    <rPh sb="0" eb="2">
      <t>ナグリ</t>
    </rPh>
    <phoneticPr fontId="2"/>
  </si>
  <si>
    <t>熊谷</t>
    <rPh sb="0" eb="2">
      <t>クマタニ</t>
    </rPh>
    <phoneticPr fontId="2"/>
  </si>
  <si>
    <t>我孫子</t>
    <rPh sb="0" eb="3">
      <t>アビコ</t>
    </rPh>
    <phoneticPr fontId="2"/>
  </si>
  <si>
    <t>横利根</t>
    <rPh sb="0" eb="3">
      <t>ヨコトネ</t>
    </rPh>
    <phoneticPr fontId="2"/>
  </si>
  <si>
    <t>銚子</t>
    <rPh sb="0" eb="2">
      <t>チョウシ</t>
    </rPh>
    <phoneticPr fontId="2"/>
  </si>
  <si>
    <t>松戸</t>
    <rPh sb="0" eb="2">
      <t>マツト</t>
    </rPh>
    <phoneticPr fontId="2"/>
  </si>
  <si>
    <t>千葉</t>
    <rPh sb="0" eb="2">
      <t>チバ</t>
    </rPh>
    <phoneticPr fontId="2"/>
  </si>
  <si>
    <t>勝浦</t>
    <rPh sb="0" eb="2">
      <t>カツウラ</t>
    </rPh>
    <phoneticPr fontId="2"/>
  </si>
  <si>
    <t>館山</t>
    <rPh sb="0" eb="2">
      <t>タテヤマ</t>
    </rPh>
    <phoneticPr fontId="2"/>
  </si>
  <si>
    <t>多摩地区</t>
    <rPh sb="0" eb="4">
      <t>タマチク</t>
    </rPh>
    <phoneticPr fontId="2"/>
  </si>
  <si>
    <t>大島</t>
    <rPh sb="0" eb="2">
      <t>オオシマ</t>
    </rPh>
    <phoneticPr fontId="2"/>
  </si>
  <si>
    <t>三宅島</t>
    <rPh sb="0" eb="3">
      <t>ミヤケジマ</t>
    </rPh>
    <phoneticPr fontId="2"/>
  </si>
  <si>
    <t>八丈島</t>
    <rPh sb="0" eb="3">
      <t>ハチジョウシマ</t>
    </rPh>
    <phoneticPr fontId="2"/>
  </si>
  <si>
    <t>横浜</t>
    <rPh sb="0" eb="2">
      <t>ヨコハマ</t>
    </rPh>
    <phoneticPr fontId="2"/>
  </si>
  <si>
    <t>平塚</t>
    <rPh sb="0" eb="2">
      <t>ヒラツカ</t>
    </rPh>
    <phoneticPr fontId="2"/>
  </si>
  <si>
    <t>下関</t>
    <rPh sb="0" eb="2">
      <t>シモノセキ</t>
    </rPh>
    <phoneticPr fontId="2"/>
  </si>
  <si>
    <t>新潟</t>
    <rPh sb="0" eb="2">
      <t>ニイガタ</t>
    </rPh>
    <phoneticPr fontId="2"/>
  </si>
  <si>
    <t>長岡</t>
    <rPh sb="0" eb="2">
      <t>ナガオカ</t>
    </rPh>
    <phoneticPr fontId="2"/>
  </si>
  <si>
    <t>小出</t>
    <rPh sb="0" eb="2">
      <t>コイデ</t>
    </rPh>
    <phoneticPr fontId="2"/>
  </si>
  <si>
    <t>高田</t>
    <rPh sb="0" eb="2">
      <t>タカタ</t>
    </rPh>
    <phoneticPr fontId="2"/>
  </si>
  <si>
    <t>相川</t>
    <rPh sb="0" eb="2">
      <t>アイカワ</t>
    </rPh>
    <phoneticPr fontId="2"/>
  </si>
  <si>
    <t>富山</t>
    <rPh sb="0" eb="2">
      <t>トヤマ</t>
    </rPh>
    <phoneticPr fontId="2"/>
  </si>
  <si>
    <t>伏木</t>
    <rPh sb="0" eb="2">
      <t>フシキ</t>
    </rPh>
    <phoneticPr fontId="2"/>
  </si>
  <si>
    <t>金沢</t>
    <rPh sb="0" eb="2">
      <t>カナザワ</t>
    </rPh>
    <phoneticPr fontId="2"/>
  </si>
  <si>
    <t>輪島</t>
    <rPh sb="0" eb="2">
      <t>ワジマ</t>
    </rPh>
    <phoneticPr fontId="2"/>
  </si>
  <si>
    <t>北川・大飯</t>
    <rPh sb="0" eb="2">
      <t>キタガワ</t>
    </rPh>
    <rPh sb="3" eb="5">
      <t>オオイ</t>
    </rPh>
    <phoneticPr fontId="2"/>
  </si>
  <si>
    <t>敦賀</t>
    <rPh sb="0" eb="2">
      <t>ツルガ</t>
    </rPh>
    <phoneticPr fontId="2"/>
  </si>
  <si>
    <t>美浜</t>
    <rPh sb="0" eb="2">
      <t>ミハマ</t>
    </rPh>
    <phoneticPr fontId="2"/>
  </si>
  <si>
    <t>嶺北海岸</t>
    <rPh sb="0" eb="2">
      <t>レイホク</t>
    </rPh>
    <rPh sb="2" eb="4">
      <t>カイガン</t>
    </rPh>
    <phoneticPr fontId="2"/>
  </si>
  <si>
    <t>九頭竜川下流</t>
    <rPh sb="0" eb="4">
      <t>クズリュウガワ</t>
    </rPh>
    <rPh sb="4" eb="6">
      <t>カリュウ</t>
    </rPh>
    <phoneticPr fontId="2"/>
  </si>
  <si>
    <t>九頭竜川中流</t>
    <rPh sb="0" eb="4">
      <t>クズリュウガワ</t>
    </rPh>
    <rPh sb="4" eb="6">
      <t>チュウリュウ</t>
    </rPh>
    <phoneticPr fontId="2"/>
  </si>
  <si>
    <t>九頭竜川大野</t>
    <rPh sb="0" eb="4">
      <t>クズリュウガワ</t>
    </rPh>
    <rPh sb="4" eb="6">
      <t>オオノ</t>
    </rPh>
    <phoneticPr fontId="2"/>
  </si>
  <si>
    <t>真名川</t>
    <rPh sb="0" eb="3">
      <t>マナガワ</t>
    </rPh>
    <phoneticPr fontId="2"/>
  </si>
  <si>
    <t>真名川ダム</t>
    <rPh sb="0" eb="3">
      <t>マナガワ</t>
    </rPh>
    <phoneticPr fontId="2"/>
  </si>
  <si>
    <t>九頭竜ダム</t>
    <rPh sb="0" eb="3">
      <t>クズリュウ</t>
    </rPh>
    <phoneticPr fontId="2"/>
  </si>
  <si>
    <t>足羽川中流</t>
    <rPh sb="0" eb="1">
      <t>アシ</t>
    </rPh>
    <rPh sb="1" eb="2">
      <t>ハネ</t>
    </rPh>
    <rPh sb="2" eb="3">
      <t>カワ</t>
    </rPh>
    <rPh sb="3" eb="5">
      <t>チュウリュウ</t>
    </rPh>
    <phoneticPr fontId="2"/>
  </si>
  <si>
    <t>足羽川上流</t>
    <rPh sb="0" eb="1">
      <t>アシ</t>
    </rPh>
    <rPh sb="1" eb="2">
      <t>ハネ</t>
    </rPh>
    <rPh sb="2" eb="3">
      <t>カワ</t>
    </rPh>
    <rPh sb="3" eb="5">
      <t>ジョウリュウ</t>
    </rPh>
    <phoneticPr fontId="2"/>
  </si>
  <si>
    <t>日野川下流</t>
    <rPh sb="0" eb="3">
      <t>ヒノガワ</t>
    </rPh>
    <rPh sb="3" eb="5">
      <t>カリュウ</t>
    </rPh>
    <phoneticPr fontId="2"/>
  </si>
  <si>
    <t>日野川中流</t>
    <rPh sb="0" eb="3">
      <t>ヒノガワ</t>
    </rPh>
    <rPh sb="3" eb="5">
      <t>チュウリュウ</t>
    </rPh>
    <phoneticPr fontId="2"/>
  </si>
  <si>
    <t>日野川上流</t>
    <rPh sb="0" eb="3">
      <t>ヒノガワ</t>
    </rPh>
    <rPh sb="3" eb="5">
      <t>ジョウリュウ</t>
    </rPh>
    <phoneticPr fontId="2"/>
  </si>
  <si>
    <t>降雨継続時間(hr)：</t>
    <rPh sb="0" eb="2">
      <t>コウウ</t>
    </rPh>
    <rPh sb="2" eb="6">
      <t>ケイゾクジカン</t>
    </rPh>
    <phoneticPr fontId="2"/>
  </si>
  <si>
    <t>甲府</t>
    <rPh sb="0" eb="2">
      <t>コウフ</t>
    </rPh>
    <phoneticPr fontId="2"/>
  </si>
  <si>
    <t>韮崎</t>
    <rPh sb="0" eb="2">
      <t>ニラサキ</t>
    </rPh>
    <phoneticPr fontId="2"/>
  </si>
  <si>
    <t>黒駒</t>
    <rPh sb="0" eb="1">
      <t>クロ</t>
    </rPh>
    <rPh sb="1" eb="2">
      <t>コマ</t>
    </rPh>
    <phoneticPr fontId="2"/>
  </si>
  <si>
    <t>市川大門</t>
    <rPh sb="0" eb="2">
      <t>イチカワ</t>
    </rPh>
    <rPh sb="2" eb="4">
      <t>ダイモン</t>
    </rPh>
    <phoneticPr fontId="2"/>
  </si>
  <si>
    <t>身延</t>
    <rPh sb="0" eb="2">
      <t>ミノ</t>
    </rPh>
    <phoneticPr fontId="2"/>
  </si>
  <si>
    <t>南部</t>
    <rPh sb="0" eb="2">
      <t>ナンブ</t>
    </rPh>
    <phoneticPr fontId="2"/>
  </si>
  <si>
    <t>河口湖</t>
    <rPh sb="0" eb="3">
      <t>カワグチコ</t>
    </rPh>
    <phoneticPr fontId="2"/>
  </si>
  <si>
    <t>大月</t>
    <rPh sb="0" eb="2">
      <t>オオツキ</t>
    </rPh>
    <phoneticPr fontId="2"/>
  </si>
  <si>
    <t>野沢温泉</t>
    <rPh sb="0" eb="2">
      <t>ノザワ</t>
    </rPh>
    <rPh sb="2" eb="4">
      <t>オンセン</t>
    </rPh>
    <phoneticPr fontId="2"/>
  </si>
  <si>
    <t>白馬</t>
    <rPh sb="0" eb="2">
      <t>ハクバ</t>
    </rPh>
    <phoneticPr fontId="2"/>
  </si>
  <si>
    <t>長野</t>
    <rPh sb="0" eb="2">
      <t>ナガノ</t>
    </rPh>
    <phoneticPr fontId="2"/>
  </si>
  <si>
    <t>志賀</t>
    <rPh sb="0" eb="2">
      <t>シガ</t>
    </rPh>
    <phoneticPr fontId="2"/>
  </si>
  <si>
    <t>上田</t>
    <rPh sb="0" eb="2">
      <t>ウエダ</t>
    </rPh>
    <phoneticPr fontId="2"/>
  </si>
  <si>
    <t>北佐久</t>
    <rPh sb="0" eb="1">
      <t>キタ</t>
    </rPh>
    <rPh sb="1" eb="3">
      <t>サク</t>
    </rPh>
    <phoneticPr fontId="2"/>
  </si>
  <si>
    <t>上高地</t>
    <rPh sb="0" eb="1">
      <t>カミ</t>
    </rPh>
    <phoneticPr fontId="2"/>
  </si>
  <si>
    <t>松本</t>
    <rPh sb="0" eb="2">
      <t>マツモト</t>
    </rPh>
    <phoneticPr fontId="2"/>
  </si>
  <si>
    <t>諏訪</t>
    <rPh sb="0" eb="2">
      <t>スワ</t>
    </rPh>
    <phoneticPr fontId="2"/>
  </si>
  <si>
    <t>南佐久</t>
    <rPh sb="0" eb="1">
      <t>ミナミ</t>
    </rPh>
    <rPh sb="1" eb="3">
      <t>サク</t>
    </rPh>
    <phoneticPr fontId="2"/>
  </si>
  <si>
    <t>木曽</t>
    <rPh sb="0" eb="2">
      <t>キソ</t>
    </rPh>
    <phoneticPr fontId="2"/>
  </si>
  <si>
    <t>長谷</t>
    <rPh sb="0" eb="2">
      <t>ナガタニ</t>
    </rPh>
    <phoneticPr fontId="2"/>
  </si>
  <si>
    <t>飯伊</t>
    <rPh sb="0" eb="2">
      <t>ハンイ</t>
    </rPh>
    <phoneticPr fontId="2"/>
  </si>
  <si>
    <t>南信濃</t>
    <rPh sb="0" eb="1">
      <t>ミナミ</t>
    </rPh>
    <rPh sb="1" eb="3">
      <t>シナノ</t>
    </rPh>
    <phoneticPr fontId="2"/>
  </si>
  <si>
    <t>岐阜</t>
    <rPh sb="0" eb="2">
      <t>ギフ</t>
    </rPh>
    <phoneticPr fontId="2"/>
  </si>
  <si>
    <t>下呂</t>
    <rPh sb="0" eb="2">
      <t>ゲロ</t>
    </rPh>
    <phoneticPr fontId="2"/>
  </si>
  <si>
    <t>高山</t>
    <rPh sb="0" eb="2">
      <t>タカヤマ</t>
    </rPh>
    <phoneticPr fontId="2"/>
  </si>
  <si>
    <t>東部(三島)</t>
    <rPh sb="0" eb="2">
      <t>トウブ</t>
    </rPh>
    <rPh sb="3" eb="5">
      <t>ミシマ</t>
    </rPh>
    <phoneticPr fontId="2"/>
  </si>
  <si>
    <t>中部(静岡)</t>
    <rPh sb="0" eb="2">
      <t>チュウブ</t>
    </rPh>
    <rPh sb="3" eb="5">
      <t>シズオカ</t>
    </rPh>
    <phoneticPr fontId="2"/>
  </si>
  <si>
    <t>西部(浜松)</t>
    <phoneticPr fontId="2"/>
  </si>
  <si>
    <t>名古屋</t>
    <rPh sb="0" eb="3">
      <t>ナゴヤ</t>
    </rPh>
    <phoneticPr fontId="2"/>
  </si>
  <si>
    <t>小原</t>
    <rPh sb="0" eb="2">
      <t>オハラ</t>
    </rPh>
    <phoneticPr fontId="2"/>
  </si>
  <si>
    <t>岡崎</t>
    <rPh sb="0" eb="2">
      <t>オカザキ</t>
    </rPh>
    <phoneticPr fontId="2"/>
  </si>
  <si>
    <t>豊橋</t>
    <rPh sb="0" eb="2">
      <t>トヨハシ</t>
    </rPh>
    <phoneticPr fontId="2"/>
  </si>
  <si>
    <t>設楽</t>
    <rPh sb="0" eb="2">
      <t>シタラ</t>
    </rPh>
    <phoneticPr fontId="2"/>
  </si>
  <si>
    <t>四日市</t>
    <rPh sb="0" eb="3">
      <t>ヨッカイチ</t>
    </rPh>
    <phoneticPr fontId="2"/>
  </si>
  <si>
    <t>津</t>
    <rPh sb="0" eb="1">
      <t>ツ</t>
    </rPh>
    <phoneticPr fontId="2"/>
  </si>
  <si>
    <t>上野</t>
    <rPh sb="0" eb="2">
      <t>ウエノ</t>
    </rPh>
    <phoneticPr fontId="2"/>
  </si>
  <si>
    <t>伊勢</t>
    <rPh sb="0" eb="2">
      <t>イセ</t>
    </rPh>
    <phoneticPr fontId="2"/>
  </si>
  <si>
    <t>大宮</t>
    <rPh sb="0" eb="2">
      <t>オオミヤ</t>
    </rPh>
    <phoneticPr fontId="2"/>
  </si>
  <si>
    <t>尾鷲</t>
    <rPh sb="0" eb="2">
      <t>オワセ</t>
    </rPh>
    <phoneticPr fontId="2"/>
  </si>
  <si>
    <t>滋賀県</t>
    <rPh sb="0" eb="3">
      <t>シガケン</t>
    </rPh>
    <phoneticPr fontId="2"/>
  </si>
  <si>
    <t>京都</t>
    <rPh sb="0" eb="2">
      <t>キョウト</t>
    </rPh>
    <phoneticPr fontId="2"/>
  </si>
  <si>
    <t>丹後</t>
    <rPh sb="0" eb="2">
      <t>タンゴ</t>
    </rPh>
    <phoneticPr fontId="2"/>
  </si>
  <si>
    <t>豊能</t>
    <rPh sb="0" eb="2">
      <t>トヨノウ</t>
    </rPh>
    <phoneticPr fontId="2"/>
  </si>
  <si>
    <t>三島</t>
    <rPh sb="0" eb="2">
      <t>ミシマ</t>
    </rPh>
    <phoneticPr fontId="2"/>
  </si>
  <si>
    <t>河内</t>
    <rPh sb="0" eb="2">
      <t>カワチ</t>
    </rPh>
    <phoneticPr fontId="2"/>
  </si>
  <si>
    <t>南河内</t>
    <rPh sb="0" eb="1">
      <t>ミナミ</t>
    </rPh>
    <rPh sb="1" eb="3">
      <t>カワチ</t>
    </rPh>
    <phoneticPr fontId="2"/>
  </si>
  <si>
    <t>泉北</t>
    <rPh sb="0" eb="1">
      <t>イズミ</t>
    </rPh>
    <rPh sb="1" eb="2">
      <t>ホク</t>
    </rPh>
    <phoneticPr fontId="2"/>
  </si>
  <si>
    <t>泉南</t>
    <rPh sb="0" eb="1">
      <t>イズミ</t>
    </rPh>
    <rPh sb="1" eb="2">
      <t>ナン</t>
    </rPh>
    <phoneticPr fontId="2"/>
  </si>
  <si>
    <t>神戸(1)</t>
    <rPh sb="0" eb="2">
      <t>コウベ</t>
    </rPh>
    <phoneticPr fontId="2"/>
  </si>
  <si>
    <t>神戸(2)</t>
    <rPh sb="0" eb="2">
      <t>コウベ</t>
    </rPh>
    <phoneticPr fontId="2"/>
  </si>
  <si>
    <t>姫路(1)</t>
    <rPh sb="0" eb="2">
      <t>ヒメジ</t>
    </rPh>
    <phoneticPr fontId="2"/>
  </si>
  <si>
    <t>姫路(2)</t>
    <rPh sb="0" eb="2">
      <t>ヒメジ</t>
    </rPh>
    <phoneticPr fontId="2"/>
  </si>
  <si>
    <t>豊岡(1)</t>
    <rPh sb="0" eb="2">
      <t>トヨオカ</t>
    </rPh>
    <phoneticPr fontId="2"/>
  </si>
  <si>
    <t>豊岡(2)</t>
    <rPh sb="0" eb="2">
      <t>トヨオカ</t>
    </rPh>
    <phoneticPr fontId="2"/>
  </si>
  <si>
    <t>洲本</t>
    <rPh sb="0" eb="2">
      <t>スモト</t>
    </rPh>
    <phoneticPr fontId="2"/>
  </si>
  <si>
    <t>大和川水系</t>
    <rPh sb="0" eb="3">
      <t>ヤマトガワ</t>
    </rPh>
    <rPh sb="3" eb="5">
      <t>スイケイ</t>
    </rPh>
    <phoneticPr fontId="2"/>
  </si>
  <si>
    <t>補正係数</t>
    <rPh sb="0" eb="4">
      <t>ホセイケイスウ</t>
    </rPh>
    <phoneticPr fontId="2"/>
  </si>
  <si>
    <t>淀川流域</t>
    <rPh sb="0" eb="2">
      <t>ヨドガワ</t>
    </rPh>
    <rPh sb="2" eb="4">
      <t>リュウイキ</t>
    </rPh>
    <phoneticPr fontId="2"/>
  </si>
  <si>
    <t>紀の川流域</t>
    <rPh sb="0" eb="1">
      <t>キ</t>
    </rPh>
    <rPh sb="2" eb="3">
      <t>カワ</t>
    </rPh>
    <rPh sb="3" eb="5">
      <t>リュウイキ</t>
    </rPh>
    <phoneticPr fontId="2"/>
  </si>
  <si>
    <t>新宮川流域で十津川流域</t>
    <rPh sb="0" eb="2">
      <t>シングウ</t>
    </rPh>
    <rPh sb="2" eb="3">
      <t>カワ</t>
    </rPh>
    <rPh sb="3" eb="5">
      <t>リュウイキ</t>
    </rPh>
    <rPh sb="6" eb="9">
      <t>トツガワ</t>
    </rPh>
    <rPh sb="9" eb="11">
      <t>リュウイキ</t>
    </rPh>
    <phoneticPr fontId="2"/>
  </si>
  <si>
    <t>北山川流域</t>
    <rPh sb="0" eb="3">
      <t>キタヤマカワ</t>
    </rPh>
    <rPh sb="3" eb="5">
      <t>リュウイキ</t>
    </rPh>
    <phoneticPr fontId="2"/>
  </si>
  <si>
    <t>和歌山</t>
    <rPh sb="0" eb="3">
      <t>ワカヤマ</t>
    </rPh>
    <phoneticPr fontId="2"/>
  </si>
  <si>
    <t>和歌山+高野山</t>
    <rPh sb="0" eb="3">
      <t>ワカヤマ</t>
    </rPh>
    <rPh sb="4" eb="7">
      <t>コウヤサン</t>
    </rPh>
    <phoneticPr fontId="2"/>
  </si>
  <si>
    <t>高野山</t>
    <rPh sb="0" eb="3">
      <t>コウヤサン</t>
    </rPh>
    <phoneticPr fontId="2"/>
  </si>
  <si>
    <t>和歌山+白浜</t>
    <rPh sb="0" eb="3">
      <t>ワカヤマ</t>
    </rPh>
    <rPh sb="4" eb="6">
      <t>シラハマ</t>
    </rPh>
    <phoneticPr fontId="2"/>
  </si>
  <si>
    <t>清水</t>
    <rPh sb="0" eb="2">
      <t>シミズ</t>
    </rPh>
    <phoneticPr fontId="2"/>
  </si>
  <si>
    <t>竜神</t>
    <rPh sb="0" eb="1">
      <t>リュウ</t>
    </rPh>
    <rPh sb="1" eb="2">
      <t>カミ</t>
    </rPh>
    <phoneticPr fontId="2"/>
  </si>
  <si>
    <t>白浜</t>
    <rPh sb="0" eb="2">
      <t>シラハマ</t>
    </rPh>
    <phoneticPr fontId="2"/>
  </si>
  <si>
    <t>竜神+本宮</t>
    <rPh sb="0" eb="1">
      <t>リュウ</t>
    </rPh>
    <rPh sb="1" eb="2">
      <t>カミ</t>
    </rPh>
    <rPh sb="3" eb="5">
      <t>ホングウ</t>
    </rPh>
    <phoneticPr fontId="2"/>
  </si>
  <si>
    <t>本宮</t>
    <rPh sb="0" eb="2">
      <t>ホングウ</t>
    </rPh>
    <phoneticPr fontId="2"/>
  </si>
  <si>
    <t>潮岬</t>
    <rPh sb="0" eb="2">
      <t>シオノミサキ</t>
    </rPh>
    <phoneticPr fontId="2"/>
  </si>
  <si>
    <t>鳥取</t>
    <rPh sb="0" eb="2">
      <t>トットリ</t>
    </rPh>
    <phoneticPr fontId="2"/>
  </si>
  <si>
    <t>米子</t>
    <rPh sb="0" eb="2">
      <t>ヨナゴ</t>
    </rPh>
    <phoneticPr fontId="2"/>
  </si>
  <si>
    <t>境</t>
    <rPh sb="0" eb="1">
      <t>サカイ</t>
    </rPh>
    <phoneticPr fontId="2"/>
  </si>
  <si>
    <t>若桜</t>
    <rPh sb="0" eb="1">
      <t>ワカ</t>
    </rPh>
    <rPh sb="1" eb="2">
      <t>サクラ</t>
    </rPh>
    <phoneticPr fontId="2"/>
  </si>
  <si>
    <t>智頭</t>
    <rPh sb="0" eb="2">
      <t>チズ</t>
    </rPh>
    <phoneticPr fontId="2"/>
  </si>
  <si>
    <t>倉吉</t>
    <rPh sb="0" eb="2">
      <t>クラヨシ</t>
    </rPh>
    <phoneticPr fontId="2"/>
  </si>
  <si>
    <t>堀</t>
    <rPh sb="0" eb="1">
      <t>ホリ</t>
    </rPh>
    <phoneticPr fontId="2"/>
  </si>
  <si>
    <t>竹田</t>
    <rPh sb="0" eb="2">
      <t>タケダ</t>
    </rPh>
    <phoneticPr fontId="2"/>
  </si>
  <si>
    <t>御机</t>
    <rPh sb="0" eb="1">
      <t>オン</t>
    </rPh>
    <rPh sb="1" eb="2">
      <t>ツクエ</t>
    </rPh>
    <phoneticPr fontId="2"/>
  </si>
  <si>
    <t>中(常清)</t>
    <rPh sb="0" eb="1">
      <t>ナカ</t>
    </rPh>
    <rPh sb="2" eb="3">
      <t>ツネ</t>
    </rPh>
    <rPh sb="3" eb="4">
      <t>セイ</t>
    </rPh>
    <phoneticPr fontId="2"/>
  </si>
  <si>
    <t>黒坂</t>
    <rPh sb="0" eb="2">
      <t>クロサカ</t>
    </rPh>
    <phoneticPr fontId="2"/>
  </si>
  <si>
    <t>多里</t>
    <rPh sb="0" eb="2">
      <t>タリ</t>
    </rPh>
    <phoneticPr fontId="2"/>
  </si>
  <si>
    <t>双六原</t>
    <rPh sb="0" eb="2">
      <t>スゴロク</t>
    </rPh>
    <rPh sb="2" eb="3">
      <t>ハラ</t>
    </rPh>
    <phoneticPr fontId="2"/>
  </si>
  <si>
    <t>牧(大柿)</t>
    <rPh sb="0" eb="1">
      <t>マキ</t>
    </rPh>
    <rPh sb="2" eb="4">
      <t>オオカキ</t>
    </rPh>
    <phoneticPr fontId="2"/>
  </si>
  <si>
    <t>松江</t>
    <rPh sb="0" eb="2">
      <t>マツエ</t>
    </rPh>
    <phoneticPr fontId="2"/>
  </si>
  <si>
    <t>広瀬</t>
    <rPh sb="0" eb="2">
      <t>ヒロセ</t>
    </rPh>
    <phoneticPr fontId="2"/>
  </si>
  <si>
    <t>雲南</t>
    <rPh sb="0" eb="2">
      <t>ウンナン</t>
    </rPh>
    <phoneticPr fontId="2"/>
  </si>
  <si>
    <t>仁多</t>
    <rPh sb="0" eb="1">
      <t>ニ</t>
    </rPh>
    <rPh sb="1" eb="2">
      <t>タ</t>
    </rPh>
    <phoneticPr fontId="2"/>
  </si>
  <si>
    <t>出雲</t>
    <rPh sb="0" eb="2">
      <t>イズモ</t>
    </rPh>
    <phoneticPr fontId="2"/>
  </si>
  <si>
    <t>県央</t>
    <rPh sb="0" eb="2">
      <t>ケンオウ</t>
    </rPh>
    <phoneticPr fontId="2"/>
  </si>
  <si>
    <t>大田</t>
    <rPh sb="0" eb="2">
      <t>オオタ</t>
    </rPh>
    <phoneticPr fontId="2"/>
  </si>
  <si>
    <t>浜田</t>
    <rPh sb="0" eb="2">
      <t>ハマダ</t>
    </rPh>
    <phoneticPr fontId="2"/>
  </si>
  <si>
    <t>益田</t>
    <rPh sb="0" eb="2">
      <t>マスダ</t>
    </rPh>
    <phoneticPr fontId="2"/>
  </si>
  <si>
    <t>津和野</t>
    <rPh sb="0" eb="3">
      <t>ツワノ</t>
    </rPh>
    <phoneticPr fontId="2"/>
  </si>
  <si>
    <t>隠岐</t>
    <rPh sb="0" eb="2">
      <t>オキ</t>
    </rPh>
    <phoneticPr fontId="2"/>
  </si>
  <si>
    <t>千屋</t>
    <rPh sb="0" eb="2">
      <t>チヤ</t>
    </rPh>
    <phoneticPr fontId="2"/>
  </si>
  <si>
    <t>新見</t>
    <rPh sb="0" eb="2">
      <t>ニイミ</t>
    </rPh>
    <phoneticPr fontId="2"/>
  </si>
  <si>
    <t>東城</t>
    <rPh sb="0" eb="2">
      <t>トウジョウ</t>
    </rPh>
    <phoneticPr fontId="2"/>
  </si>
  <si>
    <t>高梁</t>
    <rPh sb="0" eb="2">
      <t>タカハシ</t>
    </rPh>
    <phoneticPr fontId="2"/>
  </si>
  <si>
    <t>佐屋</t>
    <rPh sb="0" eb="2">
      <t>サヤ</t>
    </rPh>
    <phoneticPr fontId="2"/>
  </si>
  <si>
    <t>矢掛</t>
    <rPh sb="0" eb="2">
      <t>ヤカゲ</t>
    </rPh>
    <phoneticPr fontId="2"/>
  </si>
  <si>
    <t>上長田</t>
    <rPh sb="0" eb="1">
      <t>ウエ</t>
    </rPh>
    <rPh sb="1" eb="3">
      <t>ナガタ</t>
    </rPh>
    <phoneticPr fontId="2"/>
  </si>
  <si>
    <t>久世</t>
    <rPh sb="0" eb="2">
      <t>クセ</t>
    </rPh>
    <phoneticPr fontId="2"/>
  </si>
  <si>
    <t>福渡</t>
    <rPh sb="0" eb="2">
      <t>フクワタリ</t>
    </rPh>
    <phoneticPr fontId="2"/>
  </si>
  <si>
    <t>岡山</t>
    <rPh sb="0" eb="2">
      <t>オカヤマ</t>
    </rPh>
    <phoneticPr fontId="2"/>
  </si>
  <si>
    <t>恩原</t>
    <rPh sb="0" eb="1">
      <t>オン</t>
    </rPh>
    <rPh sb="1" eb="2">
      <t>ハラ</t>
    </rPh>
    <phoneticPr fontId="2"/>
  </si>
  <si>
    <t>津山</t>
    <rPh sb="0" eb="2">
      <t>ツヤマ</t>
    </rPh>
    <phoneticPr fontId="2"/>
  </si>
  <si>
    <t>奈義</t>
    <rPh sb="0" eb="2">
      <t>ナギ</t>
    </rPh>
    <phoneticPr fontId="2"/>
  </si>
  <si>
    <t>今岡</t>
    <rPh sb="0" eb="2">
      <t>イマオカ</t>
    </rPh>
    <phoneticPr fontId="2"/>
  </si>
  <si>
    <t>赤磐</t>
    <rPh sb="0" eb="2">
      <t>アカイワ</t>
    </rPh>
    <phoneticPr fontId="2"/>
  </si>
  <si>
    <t>和気</t>
    <rPh sb="0" eb="2">
      <t>ワケ</t>
    </rPh>
    <phoneticPr fontId="2"/>
  </si>
  <si>
    <t>玉野</t>
    <rPh sb="0" eb="2">
      <t>タマノ</t>
    </rPh>
    <phoneticPr fontId="2"/>
  </si>
  <si>
    <t>広島</t>
    <rPh sb="0" eb="2">
      <t>ヒロシマ</t>
    </rPh>
    <phoneticPr fontId="2"/>
  </si>
  <si>
    <t>福山</t>
    <rPh sb="0" eb="2">
      <t>フクヤマ</t>
    </rPh>
    <phoneticPr fontId="2"/>
  </si>
  <si>
    <t>庄原</t>
    <rPh sb="0" eb="2">
      <t>ショウバラ</t>
    </rPh>
    <phoneticPr fontId="2"/>
  </si>
  <si>
    <t>加計</t>
    <rPh sb="0" eb="2">
      <t>カケイ</t>
    </rPh>
    <phoneticPr fontId="2"/>
  </si>
  <si>
    <t>A(広瀬)</t>
    <rPh sb="2" eb="4">
      <t>ヒロセ</t>
    </rPh>
    <phoneticPr fontId="2"/>
  </si>
  <si>
    <t>B(防府)</t>
    <rPh sb="2" eb="3">
      <t>ボウ</t>
    </rPh>
    <rPh sb="3" eb="4">
      <t>フ</t>
    </rPh>
    <phoneticPr fontId="2"/>
  </si>
  <si>
    <t>C(山口)</t>
    <rPh sb="2" eb="4">
      <t>ヤマグチ</t>
    </rPh>
    <phoneticPr fontId="2"/>
  </si>
  <si>
    <t>D(萩)</t>
    <rPh sb="2" eb="3">
      <t>ハギ</t>
    </rPh>
    <phoneticPr fontId="2"/>
  </si>
  <si>
    <t>E(下関)</t>
    <rPh sb="2" eb="4">
      <t>シモノセキ</t>
    </rPh>
    <phoneticPr fontId="2"/>
  </si>
  <si>
    <t>F(柳井)</t>
    <rPh sb="2" eb="4">
      <t>ヤナギイ</t>
    </rPh>
    <phoneticPr fontId="2"/>
  </si>
  <si>
    <t>G(豊田)</t>
    <rPh sb="2" eb="4">
      <t>トヨタ</t>
    </rPh>
    <phoneticPr fontId="2"/>
  </si>
  <si>
    <t>穴吹</t>
    <rPh sb="0" eb="2">
      <t>アナブキ</t>
    </rPh>
    <phoneticPr fontId="2"/>
  </si>
  <si>
    <t>徳島</t>
    <rPh sb="0" eb="2">
      <t>トクシマ</t>
    </rPh>
    <phoneticPr fontId="2"/>
  </si>
  <si>
    <t>半田</t>
    <rPh sb="0" eb="2">
      <t>ハンダ</t>
    </rPh>
    <phoneticPr fontId="2"/>
  </si>
  <si>
    <t>京上</t>
    <rPh sb="0" eb="1">
      <t>キョウ</t>
    </rPh>
    <rPh sb="1" eb="2">
      <t>カミ</t>
    </rPh>
    <phoneticPr fontId="2"/>
  </si>
  <si>
    <t>福原旭</t>
    <rPh sb="0" eb="2">
      <t>フクハラ</t>
    </rPh>
    <rPh sb="2" eb="3">
      <t>アサヒ</t>
    </rPh>
    <phoneticPr fontId="2"/>
  </si>
  <si>
    <t>蒲生田</t>
    <rPh sb="0" eb="2">
      <t>ガモウ</t>
    </rPh>
    <rPh sb="2" eb="3">
      <t>タ</t>
    </rPh>
    <phoneticPr fontId="2"/>
  </si>
  <si>
    <t>木頭</t>
    <rPh sb="0" eb="2">
      <t>キガシラ</t>
    </rPh>
    <phoneticPr fontId="2"/>
  </si>
  <si>
    <t>日和佐</t>
    <rPh sb="0" eb="3">
      <t>ヒワサ</t>
    </rPh>
    <phoneticPr fontId="2"/>
  </si>
  <si>
    <t>宍喰</t>
    <rPh sb="0" eb="2">
      <t>シシクイ</t>
    </rPh>
    <phoneticPr fontId="2"/>
  </si>
  <si>
    <t>香川県</t>
    <rPh sb="0" eb="3">
      <t>カガワケン</t>
    </rPh>
    <phoneticPr fontId="2"/>
  </si>
  <si>
    <t>東予</t>
    <rPh sb="0" eb="2">
      <t>トウヨ</t>
    </rPh>
    <phoneticPr fontId="2"/>
  </si>
  <si>
    <t>中予</t>
    <rPh sb="0" eb="1">
      <t>チュウ</t>
    </rPh>
    <rPh sb="1" eb="2">
      <t>ヨ</t>
    </rPh>
    <phoneticPr fontId="2"/>
  </si>
  <si>
    <t>南予</t>
    <rPh sb="0" eb="2">
      <t>ナンヨ</t>
    </rPh>
    <phoneticPr fontId="2"/>
  </si>
  <si>
    <t>宿毛</t>
    <rPh sb="0" eb="2">
      <t>スクモ</t>
    </rPh>
    <phoneticPr fontId="2"/>
  </si>
  <si>
    <t>足摺</t>
    <rPh sb="0" eb="2">
      <t>アシズリ</t>
    </rPh>
    <phoneticPr fontId="2"/>
  </si>
  <si>
    <t>佐賀</t>
    <rPh sb="0" eb="2">
      <t>サガ</t>
    </rPh>
    <phoneticPr fontId="2"/>
  </si>
  <si>
    <t>中村</t>
    <rPh sb="0" eb="2">
      <t>ナカムラ</t>
    </rPh>
    <phoneticPr fontId="2"/>
  </si>
  <si>
    <t>江川崎</t>
    <rPh sb="0" eb="3">
      <t>エカワサキ</t>
    </rPh>
    <phoneticPr fontId="2"/>
  </si>
  <si>
    <t>大正</t>
    <rPh sb="0" eb="2">
      <t>タイショウ</t>
    </rPh>
    <phoneticPr fontId="2"/>
  </si>
  <si>
    <t>檮原</t>
    <rPh sb="0" eb="1">
      <t>トウ</t>
    </rPh>
    <rPh sb="1" eb="2">
      <t>ハラ</t>
    </rPh>
    <phoneticPr fontId="2"/>
  </si>
  <si>
    <t>船戸</t>
    <rPh sb="0" eb="2">
      <t>フナト</t>
    </rPh>
    <phoneticPr fontId="2"/>
  </si>
  <si>
    <t>佐川</t>
    <rPh sb="0" eb="2">
      <t>サカワ</t>
    </rPh>
    <phoneticPr fontId="2"/>
  </si>
  <si>
    <t>池川</t>
    <rPh sb="0" eb="2">
      <t>イケカワ</t>
    </rPh>
    <phoneticPr fontId="2"/>
  </si>
  <si>
    <t>本山</t>
    <rPh sb="0" eb="2">
      <t>ホンヤマ</t>
    </rPh>
    <phoneticPr fontId="2"/>
  </si>
  <si>
    <t>繁藤</t>
    <rPh sb="0" eb="1">
      <t>ハン</t>
    </rPh>
    <rPh sb="1" eb="2">
      <t>フジ</t>
    </rPh>
    <phoneticPr fontId="2"/>
  </si>
  <si>
    <t>大栃</t>
    <rPh sb="0" eb="1">
      <t>ダイ</t>
    </rPh>
    <rPh sb="1" eb="2">
      <t>トチ</t>
    </rPh>
    <phoneticPr fontId="2"/>
  </si>
  <si>
    <t>田野</t>
    <rPh sb="0" eb="2">
      <t>タノ</t>
    </rPh>
    <phoneticPr fontId="2"/>
  </si>
  <si>
    <t>室戸岬</t>
    <rPh sb="0" eb="2">
      <t>ムロト</t>
    </rPh>
    <rPh sb="2" eb="3">
      <t>ミサキ</t>
    </rPh>
    <phoneticPr fontId="2"/>
  </si>
  <si>
    <t>佐喜浜</t>
    <rPh sb="0" eb="3">
      <t>サキハマ</t>
    </rPh>
    <phoneticPr fontId="2"/>
  </si>
  <si>
    <t>上魚梁瀬</t>
    <rPh sb="0" eb="1">
      <t>ウエ</t>
    </rPh>
    <rPh sb="1" eb="2">
      <t>サカナ</t>
    </rPh>
    <rPh sb="2" eb="3">
      <t>リョウ</t>
    </rPh>
    <rPh sb="3" eb="4">
      <t>セ</t>
    </rPh>
    <phoneticPr fontId="2"/>
  </si>
  <si>
    <t>高知</t>
    <rPh sb="0" eb="2">
      <t>コウチ</t>
    </rPh>
    <phoneticPr fontId="2"/>
  </si>
  <si>
    <t>武雄</t>
    <rPh sb="0" eb="2">
      <t>タケオ</t>
    </rPh>
    <phoneticPr fontId="2"/>
  </si>
  <si>
    <t>相知</t>
    <rPh sb="0" eb="2">
      <t>アイチ</t>
    </rPh>
    <phoneticPr fontId="2"/>
  </si>
  <si>
    <t>長崎地区</t>
    <rPh sb="0" eb="2">
      <t>ナガサキ</t>
    </rPh>
    <rPh sb="2" eb="4">
      <t>チク</t>
    </rPh>
    <phoneticPr fontId="2"/>
  </si>
  <si>
    <t>県央地区</t>
    <rPh sb="0" eb="2">
      <t>ケンオウ</t>
    </rPh>
    <rPh sb="2" eb="4">
      <t>チク</t>
    </rPh>
    <phoneticPr fontId="2"/>
  </si>
  <si>
    <t>島原地区</t>
    <rPh sb="0" eb="2">
      <t>シマバラ</t>
    </rPh>
    <rPh sb="2" eb="4">
      <t>チク</t>
    </rPh>
    <phoneticPr fontId="2"/>
  </si>
  <si>
    <t>佐世保地区</t>
    <rPh sb="0" eb="5">
      <t>サセボチク</t>
    </rPh>
    <phoneticPr fontId="2"/>
  </si>
  <si>
    <t>田平地区</t>
    <rPh sb="0" eb="4">
      <t>タヒラチク</t>
    </rPh>
    <phoneticPr fontId="2"/>
  </si>
  <si>
    <t>大瀬戸地区</t>
    <rPh sb="0" eb="3">
      <t>オオセト</t>
    </rPh>
    <rPh sb="3" eb="5">
      <t>チク</t>
    </rPh>
    <phoneticPr fontId="2"/>
  </si>
  <si>
    <t>下五島地区</t>
    <rPh sb="0" eb="1">
      <t>シタ</t>
    </rPh>
    <rPh sb="1" eb="3">
      <t>ゴトウ</t>
    </rPh>
    <rPh sb="3" eb="5">
      <t>チク</t>
    </rPh>
    <phoneticPr fontId="2"/>
  </si>
  <si>
    <t>上五島地区</t>
    <rPh sb="0" eb="3">
      <t>カミゴトウ</t>
    </rPh>
    <rPh sb="3" eb="5">
      <t>チク</t>
    </rPh>
    <phoneticPr fontId="2"/>
  </si>
  <si>
    <t>壱岐地区</t>
    <rPh sb="0" eb="4">
      <t>イキチク</t>
    </rPh>
    <phoneticPr fontId="2"/>
  </si>
  <si>
    <t>対馬地区</t>
    <rPh sb="0" eb="2">
      <t>ツシマ</t>
    </rPh>
    <rPh sb="2" eb="4">
      <t>チク</t>
    </rPh>
    <phoneticPr fontId="2"/>
  </si>
  <si>
    <t>熊本Ⅱ-A(短時間)</t>
    <rPh sb="0" eb="2">
      <t>クマモト</t>
    </rPh>
    <phoneticPr fontId="2"/>
  </si>
  <si>
    <t>熊本Ⅱ-B(短時間)</t>
    <rPh sb="0" eb="2">
      <t>クマモト</t>
    </rPh>
    <phoneticPr fontId="2"/>
  </si>
  <si>
    <t>阿蘇Ⅲ-A(短時間)</t>
    <rPh sb="0" eb="2">
      <t>アソ</t>
    </rPh>
    <phoneticPr fontId="2"/>
  </si>
  <si>
    <t>八代Ⅳ-A(短時間)</t>
    <rPh sb="0" eb="2">
      <t>ヤツシロ</t>
    </rPh>
    <phoneticPr fontId="2"/>
  </si>
  <si>
    <t>八代Ⅳ-B(短時間)</t>
    <rPh sb="0" eb="2">
      <t>ヤツシロ</t>
    </rPh>
    <phoneticPr fontId="2"/>
  </si>
  <si>
    <t>八代Ⅳ-C(短時間)</t>
    <rPh sb="0" eb="2">
      <t>ヤツシロ</t>
    </rPh>
    <phoneticPr fontId="2"/>
  </si>
  <si>
    <t>球磨Ⅴ-A(短時間)</t>
    <rPh sb="0" eb="1">
      <t>タマ</t>
    </rPh>
    <rPh sb="1" eb="2">
      <t>マ</t>
    </rPh>
    <phoneticPr fontId="2"/>
  </si>
  <si>
    <t>球磨Ⅴ-B(短時間)</t>
    <rPh sb="0" eb="1">
      <t>タマ</t>
    </rPh>
    <rPh sb="1" eb="2">
      <t>マ</t>
    </rPh>
    <phoneticPr fontId="2"/>
  </si>
  <si>
    <t>球磨Ⅴ-C(短時間)</t>
    <rPh sb="0" eb="1">
      <t>タマ</t>
    </rPh>
    <rPh sb="1" eb="2">
      <t>マ</t>
    </rPh>
    <phoneticPr fontId="2"/>
  </si>
  <si>
    <t>天草Ⅵ-A(短時間)</t>
    <rPh sb="0" eb="2">
      <t>アマクサ</t>
    </rPh>
    <phoneticPr fontId="2"/>
  </si>
  <si>
    <t>臼杵</t>
    <rPh sb="0" eb="2">
      <t>ウスキ</t>
    </rPh>
    <phoneticPr fontId="2"/>
  </si>
  <si>
    <t>佐伯</t>
    <rPh sb="0" eb="2">
      <t>サエキ</t>
    </rPh>
    <phoneticPr fontId="2"/>
  </si>
  <si>
    <t>山岳</t>
    <rPh sb="0" eb="2">
      <t>サンガク</t>
    </rPh>
    <phoneticPr fontId="2"/>
  </si>
  <si>
    <t>延岡</t>
    <rPh sb="0" eb="2">
      <t>ノベオカ</t>
    </rPh>
    <phoneticPr fontId="2"/>
  </si>
  <si>
    <t>宮崎</t>
    <rPh sb="0" eb="2">
      <t>ミヤザキ</t>
    </rPh>
    <phoneticPr fontId="2"/>
  </si>
  <si>
    <t>都城</t>
    <rPh sb="0" eb="2">
      <t>ミヤコノジョウ</t>
    </rPh>
    <phoneticPr fontId="2"/>
  </si>
  <si>
    <t>油津</t>
    <rPh sb="0" eb="2">
      <t>アブラツ</t>
    </rPh>
    <phoneticPr fontId="2"/>
  </si>
  <si>
    <t>阿久根</t>
    <rPh sb="0" eb="3">
      <t>アクネ</t>
    </rPh>
    <phoneticPr fontId="2"/>
  </si>
  <si>
    <t>屋久島</t>
    <rPh sb="0" eb="2">
      <t>ヤク</t>
    </rPh>
    <rPh sb="2" eb="3">
      <t>シマ</t>
    </rPh>
    <phoneticPr fontId="2"/>
  </si>
  <si>
    <t>名瀬</t>
    <rPh sb="0" eb="2">
      <t>ナセ</t>
    </rPh>
    <phoneticPr fontId="2"/>
  </si>
  <si>
    <t>沖永良部</t>
    <rPh sb="0" eb="4">
      <t>オキノエラブ</t>
    </rPh>
    <phoneticPr fontId="2"/>
  </si>
  <si>
    <t>沖縄本島</t>
    <rPh sb="0" eb="2">
      <t>オキナワ</t>
    </rPh>
    <rPh sb="2" eb="4">
      <t>ホントウ</t>
    </rPh>
    <phoneticPr fontId="2"/>
  </si>
  <si>
    <t>八重島地方</t>
    <rPh sb="0" eb="3">
      <t>ヤエシマ</t>
    </rPh>
    <rPh sb="3" eb="5">
      <t>チホウ</t>
    </rPh>
    <phoneticPr fontId="2"/>
  </si>
  <si>
    <t>地域区分</t>
    <rPh sb="0" eb="4">
      <t>チイキクブン</t>
    </rPh>
    <phoneticPr fontId="2"/>
  </si>
  <si>
    <t>11観測所(ティーセン)</t>
    <rPh sb="2" eb="5">
      <t>カンソクショ</t>
    </rPh>
    <phoneticPr fontId="2"/>
  </si>
  <si>
    <t>ティーセン</t>
    <phoneticPr fontId="2"/>
  </si>
  <si>
    <t>降雨強度式の型式</t>
    <rPh sb="0" eb="2">
      <t>コウウ</t>
    </rPh>
    <rPh sb="2" eb="4">
      <t>キョウド</t>
    </rPh>
    <rPh sb="4" eb="5">
      <t>シキ</t>
    </rPh>
    <rPh sb="6" eb="8">
      <t>ケイシキ</t>
    </rPh>
    <phoneticPr fontId="2"/>
  </si>
  <si>
    <t>クリーブランド型</t>
    <rPh sb="7" eb="8">
      <t>ガタ</t>
    </rPh>
    <phoneticPr fontId="2"/>
  </si>
  <si>
    <t>降雨強度式の適用範囲</t>
    <rPh sb="0" eb="2">
      <t>コウウ</t>
    </rPh>
    <rPh sb="2" eb="4">
      <t>キョウド</t>
    </rPh>
    <rPh sb="4" eb="5">
      <t>シキ</t>
    </rPh>
    <rPh sb="6" eb="8">
      <t>テキヨウ</t>
    </rPh>
    <rPh sb="8" eb="10">
      <t>ハンイ</t>
    </rPh>
    <phoneticPr fontId="2"/>
  </si>
  <si>
    <t>min</t>
    <phoneticPr fontId="2"/>
  </si>
  <si>
    <t>60min</t>
    <phoneticPr fontId="2"/>
  </si>
  <si>
    <t>max</t>
    <phoneticPr fontId="2"/>
  </si>
  <si>
    <t>24h</t>
    <phoneticPr fontId="2"/>
  </si>
  <si>
    <t>10min</t>
    <phoneticPr fontId="2"/>
  </si>
  <si>
    <t>○</t>
  </si>
  <si>
    <t>10min</t>
  </si>
  <si>
    <t>300min</t>
    <phoneticPr fontId="2"/>
  </si>
  <si>
    <t>30min</t>
    <phoneticPr fontId="2"/>
  </si>
  <si>
    <t>24h</t>
  </si>
  <si>
    <t>10,30,50,100</t>
    <phoneticPr fontId="2"/>
  </si>
  <si>
    <t>2,5,10,20,30,50,100,200</t>
    <phoneticPr fontId="2"/>
  </si>
  <si>
    <t>180min</t>
  </si>
  <si>
    <t>180min</t>
    <phoneticPr fontId="2"/>
  </si>
  <si>
    <t>1.5,1.9,2,3,5,8,10,15,20,30,50,70,80,100,200</t>
    <phoneticPr fontId="2"/>
  </si>
  <si>
    <t>1.2,2,3,5,10,15,20,30,50,80,100,200</t>
    <phoneticPr fontId="2"/>
  </si>
  <si>
    <t>0min</t>
    <phoneticPr fontId="2"/>
  </si>
  <si>
    <t>2,5,10,20,30,50,100</t>
    <phoneticPr fontId="2"/>
  </si>
  <si>
    <t>1,2,3,4,5,7.5,10,15,20,30,50,70,80,100</t>
    <phoneticPr fontId="2"/>
  </si>
  <si>
    <t>400min</t>
    <phoneticPr fontId="2"/>
  </si>
  <si>
    <t>90min</t>
    <phoneticPr fontId="2"/>
  </si>
  <si>
    <t>-</t>
  </si>
  <si>
    <t>240min</t>
    <phoneticPr fontId="2"/>
  </si>
  <si>
    <t>5,10,20,30,50,70,100</t>
    <phoneticPr fontId="2"/>
  </si>
  <si>
    <t>5,6.3,10,20,30,50,70,100</t>
    <phoneticPr fontId="2"/>
  </si>
  <si>
    <t>2,3,5,10,20,30,50,70,100</t>
    <phoneticPr fontId="2"/>
  </si>
  <si>
    <t>360min</t>
    <phoneticPr fontId="2"/>
  </si>
  <si>
    <t>タルボット型</t>
    <rPh sb="5" eb="6">
      <t>カタ</t>
    </rPh>
    <phoneticPr fontId="2"/>
  </si>
  <si>
    <t>150min</t>
    <phoneticPr fontId="2"/>
  </si>
  <si>
    <t>2,5,10,30,50,100</t>
    <phoneticPr fontId="2"/>
  </si>
  <si>
    <t>2,3,4,5,7,8,10,20,30,40,50,70,80,100,150,200</t>
    <phoneticPr fontId="2"/>
  </si>
  <si>
    <t>2,5,10,20,30,50,80,100</t>
    <phoneticPr fontId="2"/>
  </si>
  <si>
    <t>2,3,5,7,10,20,30,50,80,100</t>
    <phoneticPr fontId="2"/>
  </si>
  <si>
    <t>3,5,10,30,50,80,100,150,200</t>
    <phoneticPr fontId="2"/>
  </si>
  <si>
    <t>佐藤型</t>
    <rPh sb="0" eb="2">
      <t>サトウ</t>
    </rPh>
    <rPh sb="2" eb="3">
      <t>ガタ</t>
    </rPh>
    <phoneticPr fontId="2"/>
  </si>
  <si>
    <t>2,5,10,15,20,30,40,50,60,70,80,90,100,150,200,300,400,500</t>
    <phoneticPr fontId="2"/>
  </si>
  <si>
    <t>2,3,5,7,10,20,30,40,50,60,70,80,90,100,150,200,300</t>
    <phoneticPr fontId="2"/>
  </si>
  <si>
    <t>1min</t>
    <phoneticPr fontId="2"/>
  </si>
  <si>
    <t>600min</t>
    <phoneticPr fontId="2"/>
  </si>
  <si>
    <t>2,3,5,10,20,30,50,100</t>
    <phoneticPr fontId="2"/>
  </si>
  <si>
    <t>2,5,10,20,30,50,80,100,150,200</t>
    <phoneticPr fontId="2"/>
  </si>
  <si>
    <t>2,5,10,20,30,50,70,100,150,200</t>
    <phoneticPr fontId="2"/>
  </si>
  <si>
    <t>タルボット型またはクリーブランド型</t>
    <rPh sb="5" eb="6">
      <t>カタ</t>
    </rPh>
    <rPh sb="16" eb="17">
      <t>ガタ</t>
    </rPh>
    <phoneticPr fontId="2"/>
  </si>
  <si>
    <t>2,3,5,10,20,30,50,80,100,150</t>
    <phoneticPr fontId="2"/>
  </si>
  <si>
    <t>タルボット型またはシャーマン型または久野・石黒型</t>
    <rPh sb="5" eb="6">
      <t>カタ</t>
    </rPh>
    <phoneticPr fontId="2"/>
  </si>
  <si>
    <t>2,3,5,10,20,30,50,70,100,150,200,500</t>
    <phoneticPr fontId="2"/>
  </si>
  <si>
    <t>久野・石黒型</t>
  </si>
  <si>
    <t>久野・石黒型</t>
    <phoneticPr fontId="2"/>
  </si>
  <si>
    <t>6min</t>
    <phoneticPr fontId="2"/>
  </si>
  <si>
    <t>クリーブランド型またはその他</t>
    <rPh sb="7" eb="8">
      <t>ガタ</t>
    </rPh>
    <rPh sb="13" eb="14">
      <t>タ</t>
    </rPh>
    <phoneticPr fontId="2"/>
  </si>
  <si>
    <t>199min</t>
    <phoneticPr fontId="2"/>
  </si>
  <si>
    <t>120min</t>
    <phoneticPr fontId="2"/>
  </si>
  <si>
    <t>その他（又はクリーブランドとの使い分けを含む）</t>
    <rPh sb="2" eb="3">
      <t>タ</t>
    </rPh>
    <rPh sb="4" eb="5">
      <t>マタ</t>
    </rPh>
    <rPh sb="15" eb="16">
      <t>ツカ</t>
    </rPh>
    <rPh sb="17" eb="18">
      <t>ワ</t>
    </rPh>
    <rPh sb="20" eb="21">
      <t>フク</t>
    </rPh>
    <phoneticPr fontId="2"/>
  </si>
  <si>
    <t>奥能登、中能登土木管内（宝達志水町以北）に輪島、
県央土木管内以南（かほく市以南）を金沢を適用し、
近傍観測点の確率日雨量により、補正をしている。</t>
    <phoneticPr fontId="2"/>
  </si>
  <si>
    <t>無し(左記の地域区分を適用する）</t>
    <rPh sb="0" eb="1">
      <t>ナ</t>
    </rPh>
    <rPh sb="3" eb="5">
      <t>サキ</t>
    </rPh>
    <rPh sb="6" eb="10">
      <t>チイキクブン</t>
    </rPh>
    <rPh sb="11" eb="13">
      <t>テキヨウ</t>
    </rPh>
    <phoneticPr fontId="2"/>
  </si>
  <si>
    <t>降雨継続時間(hr)：</t>
    <phoneticPr fontId="2"/>
  </si>
  <si>
    <t>振興局</t>
    <rPh sb="0" eb="3">
      <t>シンコウキョク</t>
    </rPh>
    <phoneticPr fontId="2"/>
  </si>
  <si>
    <t>雨量強度式適用区域図の有無</t>
    <rPh sb="0" eb="5">
      <t>ウリョウキョウドシキ</t>
    </rPh>
    <rPh sb="5" eb="7">
      <t>テキヨウ</t>
    </rPh>
    <rPh sb="7" eb="9">
      <t>クイキ</t>
    </rPh>
    <rPh sb="9" eb="10">
      <t>ズ</t>
    </rPh>
    <rPh sb="11" eb="13">
      <t>ウム</t>
    </rPh>
    <phoneticPr fontId="2"/>
  </si>
  <si>
    <t>降雨強度(mm/h)</t>
    <rPh sb="0" eb="4">
      <t>コウウキョウド</t>
    </rPh>
    <phoneticPr fontId="2"/>
  </si>
  <si>
    <t>都道府県：02_青森県</t>
    <rPh sb="0" eb="4">
      <t>トドウフケン</t>
    </rPh>
    <phoneticPr fontId="2"/>
  </si>
  <si>
    <t>トーマスプロット　降雨強度(mm/h)</t>
    <rPh sb="9" eb="13">
      <t>コウウキョウド</t>
    </rPh>
    <phoneticPr fontId="2"/>
  </si>
  <si>
    <t>岩井法　降雨強度(mm/h)</t>
    <rPh sb="0" eb="3">
      <t>イワイホウ</t>
    </rPh>
    <rPh sb="4" eb="8">
      <t>コウウキョウド</t>
    </rPh>
    <phoneticPr fontId="2"/>
  </si>
  <si>
    <t>降雨強度(mm/h)に補正係数を乗じた値</t>
    <rPh sb="0" eb="4">
      <t>コウウキョウド</t>
    </rPh>
    <rPh sb="11" eb="15">
      <t>ホセイケイスウ</t>
    </rPh>
    <rPh sb="16" eb="17">
      <t>ジョウ</t>
    </rPh>
    <rPh sb="19" eb="20">
      <t>アタイ</t>
    </rPh>
    <phoneticPr fontId="2"/>
  </si>
  <si>
    <t>都道府県：03_岩手県</t>
    <phoneticPr fontId="2"/>
  </si>
  <si>
    <t>降雨継続時間(min)：</t>
  </si>
  <si>
    <t>降雨継続時間(min)：</t>
    <phoneticPr fontId="2"/>
  </si>
  <si>
    <t>都道府県：04_宮城県</t>
    <rPh sb="0" eb="4">
      <t>トドウフケン</t>
    </rPh>
    <phoneticPr fontId="2"/>
  </si>
  <si>
    <t>都道府県：05_秋田県</t>
    <rPh sb="0" eb="4">
      <t>トドウフケン</t>
    </rPh>
    <phoneticPr fontId="2"/>
  </si>
  <si>
    <t>※</t>
    <phoneticPr fontId="2"/>
  </si>
  <si>
    <t>※ 1つの地域区域に2箇所以上の観測所がある場合は、大きい方の値を採用した。（灰色着色部分は不採用）</t>
    <rPh sb="5" eb="7">
      <t>チイキ</t>
    </rPh>
    <rPh sb="39" eb="41">
      <t>ハイイロ</t>
    </rPh>
    <rPh sb="41" eb="45">
      <t>チャクショクブブン</t>
    </rPh>
    <rPh sb="46" eb="49">
      <t>フサイヨウ</t>
    </rPh>
    <phoneticPr fontId="2"/>
  </si>
  <si>
    <t>都道府県：06_山形県</t>
    <phoneticPr fontId="2"/>
  </si>
  <si>
    <t>都道府県：07_福島県</t>
    <rPh sb="8" eb="10">
      <t>フクシマ</t>
    </rPh>
    <rPh sb="10" eb="11">
      <t>ケン</t>
    </rPh>
    <phoneticPr fontId="2"/>
  </si>
  <si>
    <t>都道府県：08_茨城県</t>
    <rPh sb="8" eb="10">
      <t>イバラギ</t>
    </rPh>
    <rPh sb="10" eb="11">
      <t>ケン</t>
    </rPh>
    <phoneticPr fontId="2"/>
  </si>
  <si>
    <t>都道府県：09_栃木県</t>
    <rPh sb="8" eb="10">
      <t>トチギ</t>
    </rPh>
    <rPh sb="10" eb="11">
      <t>ケン</t>
    </rPh>
    <phoneticPr fontId="2"/>
  </si>
  <si>
    <t>都道府県：10_群馬県</t>
    <rPh sb="8" eb="10">
      <t>グンマ</t>
    </rPh>
    <rPh sb="10" eb="11">
      <t>ケン</t>
    </rPh>
    <phoneticPr fontId="2"/>
  </si>
  <si>
    <t>都道府県：11_埼玉県</t>
    <phoneticPr fontId="2"/>
  </si>
  <si>
    <t>都道府県：12_千葉県</t>
    <rPh sb="8" eb="11">
      <t>チバケン</t>
    </rPh>
    <phoneticPr fontId="2"/>
  </si>
  <si>
    <t>都道府県：13_東京都</t>
    <rPh sb="8" eb="11">
      <t>トウキョウト</t>
    </rPh>
    <phoneticPr fontId="2"/>
  </si>
  <si>
    <t>都道府県：14_神奈川県</t>
    <rPh sb="8" eb="11">
      <t>カナガワ</t>
    </rPh>
    <rPh sb="11" eb="12">
      <t>ケン</t>
    </rPh>
    <phoneticPr fontId="2"/>
  </si>
  <si>
    <t>都道府県：15_新潟県</t>
    <rPh sb="8" eb="11">
      <t>ニイガタケン</t>
    </rPh>
    <phoneticPr fontId="2"/>
  </si>
  <si>
    <t>都道府県：16_富山県</t>
    <rPh sb="8" eb="11">
      <t>トヤマケン</t>
    </rPh>
    <phoneticPr fontId="2"/>
  </si>
  <si>
    <t>都道府県：17_石川県</t>
    <rPh sb="8" eb="11">
      <t>イシカワケン</t>
    </rPh>
    <phoneticPr fontId="2"/>
  </si>
  <si>
    <t>都道府県：18_福井県</t>
    <rPh sb="8" eb="11">
      <t>フクイケン</t>
    </rPh>
    <phoneticPr fontId="2"/>
  </si>
  <si>
    <t>都道府県：19_山梨県</t>
    <rPh sb="8" eb="11">
      <t>ヤマナシケン</t>
    </rPh>
    <phoneticPr fontId="2"/>
  </si>
  <si>
    <t>都道府県：20_長野県</t>
    <rPh sb="8" eb="11">
      <t>ナガノケン</t>
    </rPh>
    <phoneticPr fontId="2"/>
  </si>
  <si>
    <t>都道府県：21_岐阜県</t>
    <rPh sb="8" eb="11">
      <t>ギフケン</t>
    </rPh>
    <phoneticPr fontId="2"/>
  </si>
  <si>
    <t>都道府県：22_静岡県</t>
    <rPh sb="8" eb="10">
      <t>シズオカ</t>
    </rPh>
    <rPh sb="10" eb="11">
      <t>ケン</t>
    </rPh>
    <phoneticPr fontId="2"/>
  </si>
  <si>
    <t>都道府県：23_愛知県</t>
    <rPh sb="8" eb="10">
      <t>アイチ</t>
    </rPh>
    <rPh sb="10" eb="11">
      <t>ケン</t>
    </rPh>
    <phoneticPr fontId="2"/>
  </si>
  <si>
    <t>都道府県：24_三重県</t>
    <rPh sb="8" eb="10">
      <t>ミエ</t>
    </rPh>
    <rPh sb="10" eb="11">
      <t>ケン</t>
    </rPh>
    <phoneticPr fontId="2"/>
  </si>
  <si>
    <t>都道府県：25_滋賀県</t>
    <rPh sb="8" eb="11">
      <t>シガケン</t>
    </rPh>
    <phoneticPr fontId="2"/>
  </si>
  <si>
    <t>都道府県：26_京都府</t>
    <rPh sb="8" eb="10">
      <t>キョウト</t>
    </rPh>
    <rPh sb="10" eb="11">
      <t>フ</t>
    </rPh>
    <phoneticPr fontId="2"/>
  </si>
  <si>
    <t>都道府県：27_大阪府</t>
    <rPh sb="8" eb="11">
      <t>オオサカフ</t>
    </rPh>
    <phoneticPr fontId="2"/>
  </si>
  <si>
    <t>都道府県：28_兵庫県</t>
    <rPh sb="8" eb="11">
      <t>ヒョウゴケン</t>
    </rPh>
    <phoneticPr fontId="2"/>
  </si>
  <si>
    <t>都道府県：29_奈良県</t>
    <rPh sb="8" eb="11">
      <t>ナラケン</t>
    </rPh>
    <phoneticPr fontId="2"/>
  </si>
  <si>
    <t>都道府県：30_和歌山県</t>
    <rPh sb="8" eb="12">
      <t>ワカヤマケン</t>
    </rPh>
    <phoneticPr fontId="2"/>
  </si>
  <si>
    <t>都道府県：31_鳥取県</t>
    <rPh sb="8" eb="11">
      <t>トットリケン</t>
    </rPh>
    <phoneticPr fontId="2"/>
  </si>
  <si>
    <t>都道府県：32_島根県</t>
    <rPh sb="8" eb="11">
      <t>シマネケン</t>
    </rPh>
    <phoneticPr fontId="2"/>
  </si>
  <si>
    <t>都道府県：33_岡山県</t>
    <rPh sb="8" eb="11">
      <t>オカヤマケン</t>
    </rPh>
    <phoneticPr fontId="2"/>
  </si>
  <si>
    <t>都道府県：34_広島県</t>
    <rPh sb="8" eb="11">
      <t>ヒロシマケン</t>
    </rPh>
    <phoneticPr fontId="2"/>
  </si>
  <si>
    <t>都道府県：35_山口県</t>
    <rPh sb="8" eb="11">
      <t>ヤマグチケン</t>
    </rPh>
    <phoneticPr fontId="2"/>
  </si>
  <si>
    <t>都道府県：36_徳島県</t>
    <phoneticPr fontId="2"/>
  </si>
  <si>
    <t>都道府県：37_香川県</t>
    <rPh sb="8" eb="11">
      <t>カガワケン</t>
    </rPh>
    <phoneticPr fontId="2"/>
  </si>
  <si>
    <t>都道府県：38_愛媛県</t>
    <rPh sb="8" eb="11">
      <t>エヒメケン</t>
    </rPh>
    <phoneticPr fontId="2"/>
  </si>
  <si>
    <t>都道府県：39_高知県</t>
    <rPh sb="8" eb="11">
      <t>コウチケン</t>
    </rPh>
    <phoneticPr fontId="2"/>
  </si>
  <si>
    <t>福岡(短時間)補正係数1.0</t>
    <rPh sb="0" eb="2">
      <t>フクオカ</t>
    </rPh>
    <rPh sb="3" eb="6">
      <t>タンジカン</t>
    </rPh>
    <rPh sb="7" eb="11">
      <t>ホセイケイスウ</t>
    </rPh>
    <phoneticPr fontId="2"/>
  </si>
  <si>
    <t>福岡(短時間)補正係数1.1</t>
    <rPh sb="0" eb="2">
      <t>フクオカ</t>
    </rPh>
    <rPh sb="3" eb="6">
      <t>タンジカン</t>
    </rPh>
    <rPh sb="7" eb="11">
      <t>ホセイケイスウ</t>
    </rPh>
    <phoneticPr fontId="2"/>
  </si>
  <si>
    <t>福岡(短時間)補正係数1.2</t>
    <rPh sb="0" eb="2">
      <t>フクオカ</t>
    </rPh>
    <rPh sb="3" eb="6">
      <t>タンジカン</t>
    </rPh>
    <rPh sb="7" eb="11">
      <t>ホセイケイスウ</t>
    </rPh>
    <phoneticPr fontId="2"/>
  </si>
  <si>
    <t>筑豊(短時間)補正係数0.8</t>
    <rPh sb="7" eb="11">
      <t>ホセイケイスウ</t>
    </rPh>
    <phoneticPr fontId="2"/>
  </si>
  <si>
    <t>筑豊(短時間)補正係数0.9</t>
    <rPh sb="7" eb="11">
      <t>ホセイケイスウ</t>
    </rPh>
    <phoneticPr fontId="2"/>
  </si>
  <si>
    <t>筑豊(短時間)補正係数1.0</t>
    <rPh sb="7" eb="11">
      <t>ホセイケイスウ</t>
    </rPh>
    <phoneticPr fontId="2"/>
  </si>
  <si>
    <t>筑豊(短時間)補正係数1.1</t>
    <rPh sb="7" eb="11">
      <t>ホセイケイスウ</t>
    </rPh>
    <phoneticPr fontId="2"/>
  </si>
  <si>
    <t>北九州(短時間)補正係数0.9</t>
    <rPh sb="0" eb="3">
      <t>キタキュウシュウ</t>
    </rPh>
    <rPh sb="4" eb="5">
      <t>タン</t>
    </rPh>
    <rPh sb="8" eb="12">
      <t>ホセイケイスウ</t>
    </rPh>
    <phoneticPr fontId="2"/>
  </si>
  <si>
    <t>北九州(短時間)補正係数1.0</t>
    <rPh sb="0" eb="3">
      <t>キタキュウシュウ</t>
    </rPh>
    <rPh sb="4" eb="5">
      <t>タン</t>
    </rPh>
    <phoneticPr fontId="2"/>
  </si>
  <si>
    <t>北九州(短時間)補正係数1.1</t>
    <rPh sb="0" eb="3">
      <t>キタキュウシュウ</t>
    </rPh>
    <rPh sb="4" eb="5">
      <t>タン</t>
    </rPh>
    <phoneticPr fontId="2"/>
  </si>
  <si>
    <t>県南(短時間)補正係数1.0</t>
    <rPh sb="0" eb="2">
      <t>ケンナン</t>
    </rPh>
    <rPh sb="7" eb="11">
      <t>ホセイケイスウ</t>
    </rPh>
    <phoneticPr fontId="2"/>
  </si>
  <si>
    <t>県南(短時間)補正係数1.1</t>
    <rPh sb="0" eb="2">
      <t>ケンナン</t>
    </rPh>
    <rPh sb="7" eb="11">
      <t>ホセイケイスウ</t>
    </rPh>
    <phoneticPr fontId="2"/>
  </si>
  <si>
    <t>都道府県：40_福岡県</t>
    <rPh sb="8" eb="11">
      <t>フクオカケン</t>
    </rPh>
    <phoneticPr fontId="2"/>
  </si>
  <si>
    <t>都道府県：41_佐賀県</t>
    <phoneticPr fontId="2"/>
  </si>
  <si>
    <t>都道府県：42_長崎県</t>
    <phoneticPr fontId="2"/>
  </si>
  <si>
    <t>都道府県：43_熊本県</t>
    <rPh sb="8" eb="10">
      <t>クマモト</t>
    </rPh>
    <rPh sb="10" eb="11">
      <t>ケン</t>
    </rPh>
    <phoneticPr fontId="2"/>
  </si>
  <si>
    <t>城北Ⅰ-A(短時間)</t>
    <rPh sb="0" eb="1">
      <t>ジョウ</t>
    </rPh>
    <rPh sb="1" eb="2">
      <t>キタ</t>
    </rPh>
    <rPh sb="6" eb="9">
      <t>タンジカン</t>
    </rPh>
    <phoneticPr fontId="2"/>
  </si>
  <si>
    <t>城北Ⅰ-B(短時間)</t>
    <rPh sb="0" eb="1">
      <t>ジョウ</t>
    </rPh>
    <rPh sb="1" eb="2">
      <t>キタ</t>
    </rPh>
    <phoneticPr fontId="2"/>
  </si>
  <si>
    <t>城北Ⅰ-C(短時間)</t>
    <rPh sb="0" eb="1">
      <t>ジョウ</t>
    </rPh>
    <rPh sb="1" eb="2">
      <t>キタ</t>
    </rPh>
    <phoneticPr fontId="2"/>
  </si>
  <si>
    <t>大分(補正値0.8)</t>
    <rPh sb="0" eb="2">
      <t>オオイタ</t>
    </rPh>
    <rPh sb="3" eb="6">
      <t>ホセイチ</t>
    </rPh>
    <phoneticPr fontId="2"/>
  </si>
  <si>
    <t>大分(補正値1.0)</t>
    <rPh sb="0" eb="2">
      <t>オオイタ</t>
    </rPh>
    <phoneticPr fontId="2"/>
  </si>
  <si>
    <t>竹田(補正値1.0)</t>
    <rPh sb="0" eb="2">
      <t>タケダ</t>
    </rPh>
    <phoneticPr fontId="2"/>
  </si>
  <si>
    <t>竹田(補正値1.2)</t>
    <rPh sb="0" eb="2">
      <t>タケダ</t>
    </rPh>
    <phoneticPr fontId="2"/>
  </si>
  <si>
    <t>日田(補正値1.0)</t>
    <rPh sb="0" eb="2">
      <t>ヒタ</t>
    </rPh>
    <phoneticPr fontId="2"/>
  </si>
  <si>
    <t>日田(補正値1.1)</t>
    <rPh sb="0" eb="2">
      <t>ヒタ</t>
    </rPh>
    <phoneticPr fontId="2"/>
  </si>
  <si>
    <t>日田(補正値1.2)</t>
    <rPh sb="0" eb="2">
      <t>ヒタ</t>
    </rPh>
    <phoneticPr fontId="2"/>
  </si>
  <si>
    <t>中津(補正値1.0)</t>
    <rPh sb="0" eb="2">
      <t>ナカツ</t>
    </rPh>
    <phoneticPr fontId="2"/>
  </si>
  <si>
    <t>中津(補正値1.1)</t>
    <rPh sb="0" eb="2">
      <t>ナカツ</t>
    </rPh>
    <phoneticPr fontId="2"/>
  </si>
  <si>
    <t>都道府県：44_大分県</t>
    <rPh sb="8" eb="11">
      <t>オオイタケン</t>
    </rPh>
    <phoneticPr fontId="2"/>
  </si>
  <si>
    <t>都道府県：45_宮崎県</t>
    <rPh sb="8" eb="10">
      <t>ミヤザキ</t>
    </rPh>
    <rPh sb="10" eb="11">
      <t>ケン</t>
    </rPh>
    <phoneticPr fontId="2"/>
  </si>
  <si>
    <t>都道府県：46_鹿児島県</t>
    <rPh sb="8" eb="11">
      <t>カゴシマ</t>
    </rPh>
    <rPh sb="11" eb="12">
      <t>ケン</t>
    </rPh>
    <phoneticPr fontId="2"/>
  </si>
  <si>
    <t>鹿児島(補正率1.0)</t>
    <rPh sb="0" eb="3">
      <t>カゴシマ</t>
    </rPh>
    <rPh sb="4" eb="7">
      <t>ホセイリツ</t>
    </rPh>
    <phoneticPr fontId="2"/>
  </si>
  <si>
    <t>鹿児島(補正率1.1)</t>
    <rPh sb="0" eb="3">
      <t>カゴシマ</t>
    </rPh>
    <rPh sb="4" eb="7">
      <t>ホセイリツ</t>
    </rPh>
    <phoneticPr fontId="2"/>
  </si>
  <si>
    <t>鹿児島(補正率1.2)</t>
    <rPh sb="0" eb="3">
      <t>カゴシマ</t>
    </rPh>
    <rPh sb="4" eb="7">
      <t>ホセイリツ</t>
    </rPh>
    <phoneticPr fontId="2"/>
  </si>
  <si>
    <t>枕崎(補正率1.0)</t>
    <rPh sb="0" eb="2">
      <t>マクラザキ</t>
    </rPh>
    <phoneticPr fontId="2"/>
  </si>
  <si>
    <t>枕崎(補正率1.1)</t>
    <rPh sb="0" eb="2">
      <t>マクラザキ</t>
    </rPh>
    <phoneticPr fontId="2"/>
  </si>
  <si>
    <t>種子島(補正率1.0)</t>
    <rPh sb="0" eb="3">
      <t>タネガシマ</t>
    </rPh>
    <phoneticPr fontId="2"/>
  </si>
  <si>
    <t>種子島(補正率1.1)</t>
    <rPh sb="0" eb="3">
      <t>タネガシマ</t>
    </rPh>
    <phoneticPr fontId="2"/>
  </si>
  <si>
    <t>種子島(補正率1.2)</t>
    <rPh sb="0" eb="3">
      <t>タネガシマ</t>
    </rPh>
    <phoneticPr fontId="2"/>
  </si>
  <si>
    <t>降雨強度(mm/h)</t>
    <phoneticPr fontId="2"/>
  </si>
  <si>
    <t>都道府県：47_沖縄県</t>
    <rPh sb="8" eb="11">
      <t>オキナワケン</t>
    </rPh>
    <phoneticPr fontId="2"/>
  </si>
  <si>
    <t>位置図はあるが、市町村界ではない</t>
    <rPh sb="0" eb="3">
      <t>イチズ</t>
    </rPh>
    <rPh sb="8" eb="11">
      <t>シチョウソン</t>
    </rPh>
    <rPh sb="11" eb="12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</si>
</sst>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);[Red]\(0\)"/>
    <numFmt numFmtId="177" formatCode="0.0_);[Red]\(0.0\)"/>
    <numFmt numFmtId="178" formatCode="0.00_);[Red]\(0.00\)"/>
    <numFmt numFmtId="179" formatCode="0.000"/>
    <numFmt numFmtId="180" formatCode="0.0"/>
    <numFmt numFmtId="181" formatCode="0.000_);[Red]\(0.000\)"/>
    <numFmt numFmtId="182" formatCode="0.0000"/>
    <numFmt numFmtId="183" formatCode="0.000_ "/>
    <numFmt numFmtId="184" formatCode="0.0000_ "/>
    <numFmt numFmtId="185" formatCode="0.000_);\(0.000\)"/>
    <numFmt numFmtId="186" formatCode="0.0_ 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FF"/>
      <name val="游ゴシック"/>
      <family val="2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u/>
      <sz val="1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S UI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38" fontId="5" fillId="2" borderId="2" xfId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80" fontId="5" fillId="2" borderId="2" xfId="0" applyNumberFormat="1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2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1" xfId="0" quotePrefix="1" applyFont="1" applyBorder="1" applyAlignment="1">
      <alignment horizontal="right" vertical="center"/>
    </xf>
    <xf numFmtId="178" fontId="9" fillId="0" borderId="1" xfId="0" applyNumberFormat="1" applyFont="1" applyBorder="1">
      <alignment vertical="center"/>
    </xf>
    <xf numFmtId="177" fontId="9" fillId="0" borderId="1" xfId="0" applyNumberFormat="1" applyFont="1" applyBorder="1">
      <alignment vertical="center"/>
    </xf>
    <xf numFmtId="177" fontId="9" fillId="0" borderId="36" xfId="0" applyNumberFormat="1" applyFont="1" applyBorder="1">
      <alignment vertical="center"/>
    </xf>
    <xf numFmtId="177" fontId="9" fillId="0" borderId="21" xfId="0" applyNumberFormat="1" applyFont="1" applyBorder="1">
      <alignment vertical="center"/>
    </xf>
    <xf numFmtId="177" fontId="9" fillId="0" borderId="0" xfId="0" applyNumberFormat="1" applyFont="1">
      <alignment vertical="center"/>
    </xf>
    <xf numFmtId="2" fontId="0" fillId="0" borderId="1" xfId="0" applyNumberFormat="1" applyBorder="1">
      <alignment vertical="center"/>
    </xf>
    <xf numFmtId="2" fontId="9" fillId="0" borderId="1" xfId="0" applyNumberFormat="1" applyFont="1" applyBorder="1">
      <alignment vertical="center"/>
    </xf>
    <xf numFmtId="0" fontId="10" fillId="0" borderId="1" xfId="0" applyFont="1" applyBorder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35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>
      <alignment vertical="center"/>
    </xf>
    <xf numFmtId="177" fontId="9" fillId="4" borderId="1" xfId="0" applyNumberFormat="1" applyFont="1" applyFill="1" applyBorder="1">
      <alignment vertical="center"/>
    </xf>
    <xf numFmtId="12" fontId="9" fillId="0" borderId="1" xfId="0" applyNumberFormat="1" applyFont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3" xfId="0" quotePrefix="1" applyFont="1" applyBorder="1" applyAlignment="1">
      <alignment horizontal="center" vertical="center"/>
    </xf>
    <xf numFmtId="0" fontId="9" fillId="0" borderId="13" xfId="0" quotePrefix="1" applyFont="1" applyBorder="1" applyAlignment="1">
      <alignment horizontal="center" vertical="center"/>
    </xf>
    <xf numFmtId="0" fontId="9" fillId="0" borderId="14" xfId="0" quotePrefix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0" fontId="9" fillId="0" borderId="14" xfId="0" applyFont="1" applyBorder="1">
      <alignment vertical="center"/>
    </xf>
    <xf numFmtId="183" fontId="9" fillId="0" borderId="1" xfId="0" applyNumberFormat="1" applyFont="1" applyBorder="1">
      <alignment vertical="center"/>
    </xf>
    <xf numFmtId="185" fontId="9" fillId="0" borderId="1" xfId="0" applyNumberFormat="1" applyFont="1" applyBorder="1">
      <alignment vertical="center"/>
    </xf>
    <xf numFmtId="179" fontId="0" fillId="0" borderId="1" xfId="0" applyNumberFormat="1" applyBorder="1">
      <alignment vertical="center"/>
    </xf>
    <xf numFmtId="179" fontId="9" fillId="0" borderId="1" xfId="0" applyNumberFormat="1" applyFont="1" applyBorder="1">
      <alignment vertical="center"/>
    </xf>
    <xf numFmtId="0" fontId="11" fillId="0" borderId="0" xfId="0" applyFont="1">
      <alignment vertical="center"/>
    </xf>
    <xf numFmtId="1" fontId="9" fillId="0" borderId="1" xfId="0" applyNumberFormat="1" applyFont="1" applyBorder="1">
      <alignment vertical="center"/>
    </xf>
    <xf numFmtId="176" fontId="9" fillId="0" borderId="1" xfId="0" applyNumberFormat="1" applyFont="1" applyBorder="1">
      <alignment vertical="center"/>
    </xf>
    <xf numFmtId="0" fontId="9" fillId="0" borderId="11" xfId="0" applyFont="1" applyBorder="1">
      <alignment vertical="center"/>
    </xf>
    <xf numFmtId="177" fontId="9" fillId="0" borderId="12" xfId="0" applyNumberFormat="1" applyFont="1" applyBorder="1">
      <alignment vertical="center"/>
    </xf>
    <xf numFmtId="2" fontId="0" fillId="0" borderId="1" xfId="0" quotePrefix="1" applyNumberFormat="1" applyBorder="1" applyAlignment="1">
      <alignment horizontal="right" vertical="center"/>
    </xf>
    <xf numFmtId="2" fontId="9" fillId="0" borderId="1" xfId="0" quotePrefix="1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179" fontId="12" fillId="0" borderId="1" xfId="0" applyNumberFormat="1" applyFont="1" applyBorder="1">
      <alignment vertical="center"/>
    </xf>
    <xf numFmtId="179" fontId="12" fillId="0" borderId="1" xfId="0" quotePrefix="1" applyNumberFormat="1" applyFont="1" applyBorder="1" applyAlignment="1">
      <alignment horizontal="right" vertical="center"/>
    </xf>
    <xf numFmtId="2" fontId="12" fillId="0" borderId="1" xfId="0" applyNumberFormat="1" applyFont="1" applyBorder="1">
      <alignment vertical="center"/>
    </xf>
    <xf numFmtId="177" fontId="12" fillId="0" borderId="1" xfId="0" applyNumberFormat="1" applyFont="1" applyBorder="1">
      <alignment vertical="center"/>
    </xf>
    <xf numFmtId="178" fontId="12" fillId="0" borderId="1" xfId="0" applyNumberFormat="1" applyFont="1" applyBorder="1">
      <alignment vertical="center"/>
    </xf>
    <xf numFmtId="180" fontId="9" fillId="0" borderId="1" xfId="0" applyNumberFormat="1" applyFont="1" applyBorder="1">
      <alignment vertical="center"/>
    </xf>
    <xf numFmtId="179" fontId="9" fillId="0" borderId="1" xfId="0" quotePrefix="1" applyNumberFormat="1" applyFont="1" applyBorder="1" applyAlignment="1">
      <alignment horizontal="right" vertical="center"/>
    </xf>
    <xf numFmtId="181" fontId="9" fillId="0" borderId="1" xfId="0" applyNumberFormat="1" applyFont="1" applyBorder="1">
      <alignment vertical="center"/>
    </xf>
    <xf numFmtId="180" fontId="0" fillId="0" borderId="1" xfId="0" applyNumberFormat="1" applyBorder="1">
      <alignment vertical="center"/>
    </xf>
    <xf numFmtId="182" fontId="0" fillId="0" borderId="1" xfId="0" quotePrefix="1" applyNumberFormat="1" applyBorder="1" applyAlignment="1">
      <alignment horizontal="right" vertical="center"/>
    </xf>
    <xf numFmtId="182" fontId="9" fillId="0" borderId="1" xfId="0" quotePrefix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180" fontId="12" fillId="0" borderId="1" xfId="0" applyNumberFormat="1" applyFont="1" applyBorder="1" applyAlignment="1">
      <alignment horizontal="right" vertical="center"/>
    </xf>
    <xf numFmtId="179" fontId="12" fillId="0" borderId="1" xfId="0" applyNumberFormat="1" applyFont="1" applyBorder="1" applyAlignment="1">
      <alignment horizontal="right" vertical="center"/>
    </xf>
    <xf numFmtId="2" fontId="12" fillId="0" borderId="1" xfId="0" applyNumberFormat="1" applyFont="1" applyBorder="1" applyAlignment="1">
      <alignment horizontal="right" vertical="center"/>
    </xf>
    <xf numFmtId="177" fontId="9" fillId="0" borderId="17" xfId="0" applyNumberFormat="1" applyFont="1" applyBorder="1">
      <alignment vertical="center"/>
    </xf>
    <xf numFmtId="177" fontId="9" fillId="0" borderId="16" xfId="0" applyNumberFormat="1" applyFont="1" applyBorder="1">
      <alignment vertical="center"/>
    </xf>
    <xf numFmtId="177" fontId="9" fillId="0" borderId="10" xfId="0" applyNumberFormat="1" applyFont="1" applyBorder="1">
      <alignment vertical="center"/>
    </xf>
    <xf numFmtId="177" fontId="9" fillId="0" borderId="11" xfId="0" applyNumberFormat="1" applyFont="1" applyBorder="1">
      <alignment vertical="center"/>
    </xf>
    <xf numFmtId="177" fontId="9" fillId="0" borderId="31" xfId="0" applyNumberFormat="1" applyFont="1" applyBorder="1">
      <alignment vertical="center"/>
    </xf>
    <xf numFmtId="177" fontId="9" fillId="0" borderId="29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12" fontId="9" fillId="0" borderId="1" xfId="0" applyNumberFormat="1" applyFont="1" applyBorder="1" applyAlignment="1">
      <alignment horizontal="right" vertical="center"/>
    </xf>
    <xf numFmtId="182" fontId="9" fillId="0" borderId="1" xfId="0" applyNumberFormat="1" applyFont="1" applyBorder="1" applyAlignment="1">
      <alignment horizontal="right" vertical="center"/>
    </xf>
    <xf numFmtId="179" fontId="0" fillId="0" borderId="1" xfId="0" quotePrefix="1" applyNumberFormat="1" applyBorder="1" applyAlignment="1">
      <alignment horizontal="right" vertical="center"/>
    </xf>
    <xf numFmtId="183" fontId="9" fillId="0" borderId="1" xfId="0" quotePrefix="1" applyNumberFormat="1" applyFont="1" applyBorder="1" applyAlignment="1">
      <alignment horizontal="right" vertical="center"/>
    </xf>
    <xf numFmtId="186" fontId="9" fillId="0" borderId="1" xfId="0" applyNumberFormat="1" applyFont="1" applyBorder="1">
      <alignment vertical="center"/>
    </xf>
    <xf numFmtId="0" fontId="9" fillId="0" borderId="5" xfId="0" applyFont="1" applyBorder="1" applyAlignment="1">
      <alignment horizontal="left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quotePrefix="1" applyFont="1" applyBorder="1" applyAlignment="1">
      <alignment horizontal="center" vertical="center"/>
    </xf>
    <xf numFmtId="1" fontId="9" fillId="0" borderId="15" xfId="0" applyNumberFormat="1" applyFont="1" applyBorder="1">
      <alignment vertical="center"/>
    </xf>
    <xf numFmtId="179" fontId="9" fillId="0" borderId="17" xfId="0" quotePrefix="1" applyNumberFormat="1" applyFont="1" applyBorder="1" applyAlignment="1">
      <alignment horizontal="right" vertical="center"/>
    </xf>
    <xf numFmtId="12" fontId="9" fillId="0" borderId="16" xfId="0" applyNumberFormat="1" applyFont="1" applyBorder="1">
      <alignment vertical="center"/>
    </xf>
    <xf numFmtId="177" fontId="9" fillId="0" borderId="15" xfId="0" applyNumberFormat="1" applyFont="1" applyBorder="1">
      <alignment vertical="center"/>
    </xf>
    <xf numFmtId="1" fontId="9" fillId="0" borderId="9" xfId="0" applyNumberFormat="1" applyFont="1" applyBorder="1">
      <alignment vertical="center"/>
    </xf>
    <xf numFmtId="2" fontId="9" fillId="0" borderId="17" xfId="0" quotePrefix="1" applyNumberFormat="1" applyFont="1" applyBorder="1" applyAlignment="1">
      <alignment horizontal="right" vertical="center"/>
    </xf>
    <xf numFmtId="177" fontId="9" fillId="0" borderId="23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177" fontId="9" fillId="0" borderId="25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9" xfId="0" applyNumberFormat="1" applyFont="1" applyBorder="1">
      <alignment vertical="center"/>
    </xf>
    <xf numFmtId="1" fontId="9" fillId="0" borderId="12" xfId="0" applyNumberFormat="1" applyFont="1" applyBorder="1">
      <alignment vertical="center"/>
    </xf>
    <xf numFmtId="179" fontId="9" fillId="0" borderId="13" xfId="0" quotePrefix="1" applyNumberFormat="1" applyFont="1" applyBorder="1" applyAlignment="1">
      <alignment horizontal="right" vertical="center"/>
    </xf>
    <xf numFmtId="12" fontId="9" fillId="0" borderId="14" xfId="0" applyNumberFormat="1" applyFont="1" applyBorder="1">
      <alignment vertical="center"/>
    </xf>
    <xf numFmtId="2" fontId="9" fillId="0" borderId="13" xfId="0" quotePrefix="1" applyNumberFormat="1" applyFont="1" applyBorder="1" applyAlignment="1">
      <alignment horizontal="right" vertical="center"/>
    </xf>
    <xf numFmtId="177" fontId="9" fillId="0" borderId="13" xfId="0" applyNumberFormat="1" applyFont="1" applyBorder="1">
      <alignment vertical="center"/>
    </xf>
    <xf numFmtId="177" fontId="9" fillId="0" borderId="14" xfId="0" applyNumberFormat="1" applyFont="1" applyBorder="1">
      <alignment vertical="center"/>
    </xf>
    <xf numFmtId="184" fontId="9" fillId="0" borderId="1" xfId="0" applyNumberFormat="1" applyFont="1" applyBorder="1" applyAlignment="1">
      <alignment horizontal="right" vertical="center"/>
    </xf>
    <xf numFmtId="180" fontId="9" fillId="0" borderId="1" xfId="0" applyNumberFormat="1" applyFont="1" applyBorder="1" applyAlignment="1">
      <alignment horizontal="right" vertical="center"/>
    </xf>
    <xf numFmtId="180" fontId="9" fillId="0" borderId="15" xfId="0" applyNumberFormat="1" applyFont="1" applyBorder="1">
      <alignment vertical="center"/>
    </xf>
    <xf numFmtId="179" fontId="9" fillId="0" borderId="16" xfId="0" applyNumberFormat="1" applyFont="1" applyBorder="1">
      <alignment vertical="center"/>
    </xf>
    <xf numFmtId="180" fontId="9" fillId="0" borderId="9" xfId="0" applyNumberFormat="1" applyFont="1" applyBorder="1">
      <alignment vertical="center"/>
    </xf>
    <xf numFmtId="180" fontId="9" fillId="0" borderId="12" xfId="0" applyNumberFormat="1" applyFont="1" applyBorder="1">
      <alignment vertical="center"/>
    </xf>
    <xf numFmtId="2" fontId="9" fillId="0" borderId="31" xfId="0" quotePrefix="1" applyNumberFormat="1" applyFont="1" applyBorder="1" applyAlignment="1">
      <alignment horizontal="right" vertical="center"/>
    </xf>
    <xf numFmtId="179" fontId="9" fillId="0" borderId="29" xfId="0" applyNumberFormat="1" applyFont="1" applyBorder="1">
      <alignment vertical="center"/>
    </xf>
    <xf numFmtId="177" fontId="9" fillId="0" borderId="30" xfId="0" applyNumberFormat="1" applyFont="1" applyBorder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2" fontId="9" fillId="0" borderId="10" xfId="0" applyNumberFormat="1" applyFont="1" applyBorder="1">
      <alignment vertical="center"/>
    </xf>
    <xf numFmtId="179" fontId="9" fillId="0" borderId="11" xfId="0" applyNumberFormat="1" applyFont="1" applyBorder="1">
      <alignment vertical="center"/>
    </xf>
    <xf numFmtId="0" fontId="9" fillId="0" borderId="29" xfId="0" applyFont="1" applyBorder="1">
      <alignment vertical="center"/>
    </xf>
    <xf numFmtId="2" fontId="9" fillId="0" borderId="13" xfId="0" applyNumberFormat="1" applyFont="1" applyBorder="1">
      <alignment vertical="center"/>
    </xf>
    <xf numFmtId="179" fontId="9" fillId="0" borderId="14" xfId="0" applyNumberFormat="1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2" xfId="0" quotePrefix="1" applyFont="1" applyBorder="1" applyAlignment="1">
      <alignment horizontal="center" vertical="center"/>
    </xf>
    <xf numFmtId="0" fontId="13" fillId="0" borderId="13" xfId="0" quotePrefix="1" applyFont="1" applyBorder="1" applyAlignment="1">
      <alignment horizontal="center" vertical="center"/>
    </xf>
    <xf numFmtId="0" fontId="13" fillId="0" borderId="14" xfId="0" quotePrefix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>
      <alignment vertical="center"/>
    </xf>
    <xf numFmtId="180" fontId="13" fillId="0" borderId="15" xfId="0" applyNumberFormat="1" applyFont="1" applyBorder="1">
      <alignment vertical="center"/>
    </xf>
    <xf numFmtId="179" fontId="13" fillId="0" borderId="17" xfId="0" quotePrefix="1" applyNumberFormat="1" applyFont="1" applyBorder="1" applyAlignment="1">
      <alignment horizontal="right" vertical="center"/>
    </xf>
    <xf numFmtId="183" fontId="13" fillId="0" borderId="16" xfId="0" applyNumberFormat="1" applyFont="1" applyBorder="1">
      <alignment vertical="center"/>
    </xf>
    <xf numFmtId="12" fontId="13" fillId="0" borderId="16" xfId="0" applyNumberFormat="1" applyFont="1" applyBorder="1">
      <alignment vertical="center"/>
    </xf>
    <xf numFmtId="177" fontId="13" fillId="0" borderId="15" xfId="0" applyNumberFormat="1" applyFont="1" applyBorder="1">
      <alignment vertical="center"/>
    </xf>
    <xf numFmtId="177" fontId="13" fillId="0" borderId="17" xfId="0" applyNumberFormat="1" applyFont="1" applyBorder="1">
      <alignment vertical="center"/>
    </xf>
    <xf numFmtId="177" fontId="13" fillId="0" borderId="16" xfId="0" applyNumberFormat="1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11" xfId="0" applyFont="1" applyBorder="1">
      <alignment vertical="center"/>
    </xf>
    <xf numFmtId="180" fontId="13" fillId="0" borderId="9" xfId="0" applyNumberFormat="1" applyFont="1" applyBorder="1">
      <alignment vertical="center"/>
    </xf>
    <xf numFmtId="182" fontId="13" fillId="0" borderId="9" xfId="0" applyNumberFormat="1" applyFont="1" applyBorder="1">
      <alignment vertical="center"/>
    </xf>
    <xf numFmtId="0" fontId="13" fillId="0" borderId="14" xfId="0" applyFont="1" applyBorder="1">
      <alignment vertical="center"/>
    </xf>
    <xf numFmtId="180" fontId="13" fillId="0" borderId="12" xfId="0" applyNumberFormat="1" applyFont="1" applyBorder="1">
      <alignment vertical="center"/>
    </xf>
    <xf numFmtId="2" fontId="13" fillId="0" borderId="13" xfId="0" applyNumberFormat="1" applyFont="1" applyBorder="1">
      <alignment vertical="center"/>
    </xf>
    <xf numFmtId="183" fontId="13" fillId="0" borderId="14" xfId="0" applyNumberFormat="1" applyFont="1" applyBorder="1">
      <alignment vertical="center"/>
    </xf>
    <xf numFmtId="12" fontId="13" fillId="0" borderId="14" xfId="0" applyNumberFormat="1" applyFont="1" applyBorder="1">
      <alignment vertical="center"/>
    </xf>
    <xf numFmtId="177" fontId="13" fillId="0" borderId="30" xfId="0" applyNumberFormat="1" applyFont="1" applyBorder="1">
      <alignment vertical="center"/>
    </xf>
    <xf numFmtId="177" fontId="13" fillId="0" borderId="31" xfId="0" applyNumberFormat="1" applyFont="1" applyBorder="1">
      <alignment vertical="center"/>
    </xf>
    <xf numFmtId="177" fontId="13" fillId="0" borderId="29" xfId="0" applyNumberFormat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8" xfId="0" quotePrefix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8" xfId="0" quotePrefix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55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ref.tokushima.lg.jp/ippannokata/kendozukuri/kasen/2011071900012" TargetMode="External"/><Relationship Id="rId13" Type="http://schemas.openxmlformats.org/officeDocument/2006/relationships/hyperlink" Target="https://www.pref.yamanashi.jp/chisui/documents/kouzuibougyokeikaku_1.pdf" TargetMode="External"/><Relationship Id="rId18" Type="http://schemas.openxmlformats.org/officeDocument/2006/relationships/hyperlink" Target="https://www.pref.shimane.lg.jp/kasen/" TargetMode="External"/><Relationship Id="rId3" Type="http://schemas.openxmlformats.org/officeDocument/2006/relationships/hyperlink" Target="https://www.pref.iwate.jp/kendozukuri/kasensabou/kasen/1009922/1009927.html" TargetMode="External"/><Relationship Id="rId21" Type="http://schemas.openxmlformats.org/officeDocument/2006/relationships/comments" Target="../comments1.xml"/><Relationship Id="rId7" Type="http://schemas.openxmlformats.org/officeDocument/2006/relationships/hyperlink" Target="http://www.pref.shizuoka.jp/kensetsu/ke-320/kouu23.html" TargetMode="External"/><Relationship Id="rId12" Type="http://schemas.openxmlformats.org/officeDocument/2006/relationships/hyperlink" Target="https://www.pref.fukui.lg.jp/doc/kasen/seibi/kouukyoudoshiki2.html" TargetMode="External"/><Relationship Id="rId17" Type="http://schemas.openxmlformats.org/officeDocument/2006/relationships/hyperlink" Target="https://www.pref.oita.jp/soshiki/17200/kakuritukouukyodosiki.html" TargetMode="External"/><Relationship Id="rId2" Type="http://schemas.openxmlformats.org/officeDocument/2006/relationships/hyperlink" Target="https://www.pref.aomori.lg.jp/soshiki/kendo/kasensabo/kouu-kyoudo-shiki.html" TargetMode="External"/><Relationship Id="rId16" Type="http://schemas.openxmlformats.org/officeDocument/2006/relationships/hyperlink" Target="https://www.pref.wakayama.lg.jp/prefg/080400/kakuritukouu/index_d/fil/h26_3_kakuritukouu.pdf" TargetMode="External"/><Relationship Id="rId20" Type="http://schemas.openxmlformats.org/officeDocument/2006/relationships/vmlDrawing" Target="../drawings/vmlDrawing1.vml"/><Relationship Id="rId1" Type="http://schemas.openxmlformats.org/officeDocument/2006/relationships/hyperlink" Target="https://www.pref.hokkaido.lg.jp/kn/kss/ksn/ooameshiryou14.html" TargetMode="External"/><Relationship Id="rId6" Type="http://schemas.openxmlformats.org/officeDocument/2006/relationships/hyperlink" Target="https://www.pref.nagano.lg.jp/kasen/infra/kasen/keikaku/koukyodo280401.html" TargetMode="External"/><Relationship Id="rId11" Type="http://schemas.openxmlformats.org/officeDocument/2006/relationships/hyperlink" Target="https://www.pref.miyazaki.lg.jp/kasen/kurashi/shakaikiban/20210816101255.html" TargetMode="External"/><Relationship Id="rId5" Type="http://schemas.openxmlformats.org/officeDocument/2006/relationships/hyperlink" Target="https://www.pref.toyama.jp/1503/kendodukuri/shinrinkasen/kasen/kj00004953.html" TargetMode="External"/><Relationship Id="rId15" Type="http://schemas.openxmlformats.org/officeDocument/2006/relationships/hyperlink" Target="https://www.pref.aichi.jp/uploaded/attachment/231329.pdf" TargetMode="External"/><Relationship Id="rId10" Type="http://schemas.openxmlformats.org/officeDocument/2006/relationships/hyperlink" Target="https://www.pref.kochi.lg.jp/soshiki/170901/kasen-keikaku-kouukyoudo.html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www.pref.yamagata.jp/180006/kurashi/kendo/kasen_dam/kasenseibi/kasenseibishiryousyu.html" TargetMode="External"/><Relationship Id="rId9" Type="http://schemas.openxmlformats.org/officeDocument/2006/relationships/hyperlink" Target="https://www.pref.ehime.jp/h40600/kouukyoudosiki/kouukyoudosiki.html" TargetMode="External"/><Relationship Id="rId14" Type="http://schemas.openxmlformats.org/officeDocument/2006/relationships/hyperlink" Target="http://wwwgis.pref.nagano.lg.jp/pref-nagano/G0303C?mid=20001&amp;mcl=251011,100,100,100;251011,400,400,400;251011,500,500,500;251011,600,600,600;251011,700,700,700;251011,800,800,800;251011,900,900,900;251011,1000,1000,1000;251011,1100,1100,1100;251011,1200,1200,1200;251011,1300,1300,1300;251011,1400,1400,1400;251011,1500,1500,1500;251011,1600,1600,160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BD79D-33DA-472A-B135-320A8EA0F3B3}">
  <dimension ref="B2:BA54"/>
  <sheetViews>
    <sheetView tabSelected="1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5" sqref="B5"/>
    </sheetView>
  </sheetViews>
  <sheetFormatPr defaultRowHeight="18.75"/>
  <cols>
    <col min="1" max="1" width="5" customWidth="1"/>
    <col min="3" max="3" width="12.625" bestFit="1" customWidth="1"/>
    <col min="4" max="5" width="24.375" customWidth="1"/>
    <col min="6" max="7" width="14.75" customWidth="1"/>
    <col min="8" max="8" width="19.375" style="5" bestFit="1" customWidth="1"/>
    <col min="9" max="9" width="21.625" bestFit="1" customWidth="1"/>
    <col min="10" max="10" width="24.375" bestFit="1" customWidth="1"/>
    <col min="11" max="11" width="15.125" bestFit="1" customWidth="1"/>
    <col min="12" max="12" width="46.25" customWidth="1"/>
    <col min="13" max="13" width="22.25" customWidth="1"/>
    <col min="14" max="16" width="7.875" customWidth="1"/>
    <col min="17" max="17" width="50.375" customWidth="1"/>
    <col min="18" max="18" width="3.5" customWidth="1"/>
    <col min="19" max="19" width="4.5" bestFit="1" customWidth="1"/>
    <col min="20" max="22" width="4.5" customWidth="1"/>
    <col min="23" max="27" width="3.25" customWidth="1"/>
    <col min="28" max="28" width="4.5" bestFit="1" customWidth="1"/>
    <col min="29" max="29" width="3.25" customWidth="1"/>
    <col min="30" max="30" width="4" bestFit="1" customWidth="1"/>
    <col min="31" max="32" width="3.25" customWidth="1"/>
    <col min="33" max="33" width="3.5" bestFit="1" customWidth="1"/>
    <col min="34" max="34" width="3.5" customWidth="1"/>
    <col min="35" max="38" width="3.5" bestFit="1" customWidth="1"/>
    <col min="39" max="39" width="3.5" customWidth="1"/>
    <col min="40" max="42" width="3.5" bestFit="1" customWidth="1"/>
    <col min="43" max="46" width="4.5" bestFit="1" customWidth="1"/>
    <col min="47" max="48" width="4.5" customWidth="1"/>
    <col min="49" max="49" width="70.625" customWidth="1"/>
    <col min="50" max="51" width="24.375" customWidth="1"/>
  </cols>
  <sheetData>
    <row r="2" spans="2:53">
      <c r="B2" s="9" t="s">
        <v>0</v>
      </c>
      <c r="C2" s="9" t="s">
        <v>1</v>
      </c>
      <c r="D2" s="9" t="s">
        <v>841</v>
      </c>
      <c r="E2" s="9" t="s">
        <v>2</v>
      </c>
      <c r="F2" s="9" t="s">
        <v>3</v>
      </c>
      <c r="G2" s="9" t="s">
        <v>4</v>
      </c>
      <c r="H2" s="9" t="s">
        <v>5</v>
      </c>
      <c r="I2" s="9" t="s">
        <v>6</v>
      </c>
      <c r="J2" s="9" t="s">
        <v>7</v>
      </c>
      <c r="K2" s="9" t="s">
        <v>8</v>
      </c>
      <c r="L2" s="9" t="s">
        <v>9</v>
      </c>
      <c r="M2" s="10" t="s">
        <v>781</v>
      </c>
      <c r="N2" s="182" t="s">
        <v>783</v>
      </c>
      <c r="O2" s="183"/>
      <c r="P2" s="184"/>
      <c r="Q2" s="182" t="s">
        <v>10</v>
      </c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4"/>
      <c r="AW2" s="9" t="s">
        <v>11</v>
      </c>
      <c r="AX2" s="9" t="s">
        <v>12</v>
      </c>
      <c r="AY2" s="11" t="s">
        <v>13</v>
      </c>
    </row>
    <row r="3" spans="2:53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2" t="s">
        <v>784</v>
      </c>
      <c r="O3" s="13" t="s">
        <v>785</v>
      </c>
      <c r="P3" s="14" t="s">
        <v>786</v>
      </c>
      <c r="Q3" s="9"/>
      <c r="R3" s="9">
        <v>1</v>
      </c>
      <c r="S3" s="9">
        <v>1.1000000000000001</v>
      </c>
      <c r="T3" s="9">
        <v>1.2</v>
      </c>
      <c r="U3" s="9">
        <v>1.5</v>
      </c>
      <c r="V3" s="9">
        <v>1.9</v>
      </c>
      <c r="W3" s="9">
        <v>2</v>
      </c>
      <c r="X3" s="9">
        <v>3</v>
      </c>
      <c r="Y3" s="9">
        <v>4</v>
      </c>
      <c r="Z3" s="9">
        <v>5</v>
      </c>
      <c r="AA3" s="9">
        <v>6</v>
      </c>
      <c r="AB3" s="9">
        <v>6.3</v>
      </c>
      <c r="AC3" s="9">
        <v>7</v>
      </c>
      <c r="AD3" s="15">
        <v>7.5</v>
      </c>
      <c r="AE3" s="9">
        <v>8</v>
      </c>
      <c r="AF3" s="9">
        <v>9</v>
      </c>
      <c r="AG3" s="9">
        <v>10</v>
      </c>
      <c r="AH3" s="9">
        <v>15</v>
      </c>
      <c r="AI3" s="9">
        <v>20</v>
      </c>
      <c r="AJ3" s="9">
        <v>30</v>
      </c>
      <c r="AK3" s="9">
        <v>40</v>
      </c>
      <c r="AL3" s="9">
        <v>50</v>
      </c>
      <c r="AM3" s="9">
        <v>60</v>
      </c>
      <c r="AN3" s="9">
        <v>70</v>
      </c>
      <c r="AO3" s="9">
        <v>80</v>
      </c>
      <c r="AP3" s="9">
        <v>90</v>
      </c>
      <c r="AQ3" s="9">
        <v>100</v>
      </c>
      <c r="AR3" s="9">
        <v>150</v>
      </c>
      <c r="AS3" s="9">
        <v>200</v>
      </c>
      <c r="AT3" s="9">
        <v>300</v>
      </c>
      <c r="AU3" s="9">
        <v>400</v>
      </c>
      <c r="AV3" s="9">
        <v>500</v>
      </c>
      <c r="AW3" s="25"/>
      <c r="AX3" s="9"/>
      <c r="AY3" s="11"/>
    </row>
    <row r="4" spans="2:53">
      <c r="B4" s="2">
        <v>1</v>
      </c>
      <c r="C4" s="2" t="s">
        <v>15</v>
      </c>
      <c r="D4" s="2" t="s">
        <v>16</v>
      </c>
      <c r="E4" s="2"/>
      <c r="F4" s="2" t="s">
        <v>17</v>
      </c>
      <c r="G4" s="2" t="s">
        <v>17</v>
      </c>
      <c r="H4" s="2" t="s">
        <v>18</v>
      </c>
      <c r="I4" s="2" t="s">
        <v>19</v>
      </c>
      <c r="J4" s="2" t="s">
        <v>20</v>
      </c>
      <c r="K4" s="2">
        <v>157</v>
      </c>
      <c r="L4" s="3" t="s">
        <v>21</v>
      </c>
      <c r="M4" s="2" t="s">
        <v>782</v>
      </c>
      <c r="N4" s="2" t="s">
        <v>788</v>
      </c>
      <c r="O4" s="2" t="s">
        <v>19</v>
      </c>
      <c r="P4" s="2" t="s">
        <v>787</v>
      </c>
      <c r="Q4" s="2" t="s">
        <v>22</v>
      </c>
      <c r="R4" s="2"/>
      <c r="S4" s="2"/>
      <c r="T4" s="2"/>
      <c r="U4" s="2"/>
      <c r="V4" s="2"/>
      <c r="W4" s="2"/>
      <c r="X4" s="2" t="s">
        <v>19</v>
      </c>
      <c r="Y4" s="2"/>
      <c r="Z4" s="2" t="s">
        <v>789</v>
      </c>
      <c r="AA4" s="2"/>
      <c r="AB4" s="2"/>
      <c r="AC4" s="2" t="s">
        <v>789</v>
      </c>
      <c r="AD4" s="2"/>
      <c r="AE4" s="2"/>
      <c r="AF4" s="2"/>
      <c r="AG4" s="2" t="s">
        <v>789</v>
      </c>
      <c r="AH4" s="2"/>
      <c r="AI4" s="2" t="s">
        <v>789</v>
      </c>
      <c r="AJ4" s="2" t="s">
        <v>789</v>
      </c>
      <c r="AK4" s="2"/>
      <c r="AL4" s="2" t="s">
        <v>789</v>
      </c>
      <c r="AM4" s="2"/>
      <c r="AN4" s="2" t="s">
        <v>789</v>
      </c>
      <c r="AO4" s="2"/>
      <c r="AP4" s="2"/>
      <c r="AQ4" s="2" t="s">
        <v>789</v>
      </c>
      <c r="AR4" s="2"/>
      <c r="AS4" s="2" t="s">
        <v>789</v>
      </c>
      <c r="AT4" s="2"/>
      <c r="AU4" s="2"/>
      <c r="AV4" s="2"/>
      <c r="AW4" s="26" t="s">
        <v>23</v>
      </c>
      <c r="AX4" s="2" t="s">
        <v>17</v>
      </c>
      <c r="AY4" s="2" t="s">
        <v>24</v>
      </c>
      <c r="BA4" s="8"/>
    </row>
    <row r="5" spans="2:53" s="1" customFormat="1" ht="37.5">
      <c r="B5" s="2">
        <v>2</v>
      </c>
      <c r="C5" s="2" t="s">
        <v>25</v>
      </c>
      <c r="D5" s="2" t="s">
        <v>16</v>
      </c>
      <c r="E5" s="2"/>
      <c r="F5" s="2" t="s">
        <v>17</v>
      </c>
      <c r="G5" s="2" t="s">
        <v>17</v>
      </c>
      <c r="H5" s="2" t="s">
        <v>18</v>
      </c>
      <c r="I5" s="2" t="s">
        <v>17</v>
      </c>
      <c r="J5" s="2" t="s">
        <v>26</v>
      </c>
      <c r="K5" s="2">
        <v>1</v>
      </c>
      <c r="L5" s="3" t="s">
        <v>27</v>
      </c>
      <c r="M5" s="2" t="s">
        <v>782</v>
      </c>
      <c r="N5" s="2" t="s">
        <v>785</v>
      </c>
      <c r="O5" s="2" t="s">
        <v>19</v>
      </c>
      <c r="P5" s="2" t="s">
        <v>785</v>
      </c>
      <c r="Q5" s="2" t="s">
        <v>28</v>
      </c>
      <c r="R5" s="2"/>
      <c r="S5" s="2"/>
      <c r="T5" s="2"/>
      <c r="U5" s="2"/>
      <c r="V5" s="2"/>
      <c r="W5" s="2" t="s">
        <v>789</v>
      </c>
      <c r="X5" s="2" t="s">
        <v>789</v>
      </c>
      <c r="Y5" s="2"/>
      <c r="Z5" s="2" t="s">
        <v>789</v>
      </c>
      <c r="AA5" s="2"/>
      <c r="AB5" s="2"/>
      <c r="AC5" s="2"/>
      <c r="AD5" s="2"/>
      <c r="AE5" s="2"/>
      <c r="AF5" s="2"/>
      <c r="AG5" s="2" t="s">
        <v>789</v>
      </c>
      <c r="AH5" s="2"/>
      <c r="AI5" s="2" t="s">
        <v>789</v>
      </c>
      <c r="AJ5" s="2" t="s">
        <v>789</v>
      </c>
      <c r="AK5" s="2"/>
      <c r="AL5" s="2" t="s">
        <v>789</v>
      </c>
      <c r="AM5" s="2"/>
      <c r="AN5" s="2"/>
      <c r="AO5" s="2"/>
      <c r="AP5" s="2"/>
      <c r="AQ5" s="2" t="s">
        <v>789</v>
      </c>
      <c r="AR5" s="2"/>
      <c r="AS5" s="2" t="s">
        <v>789</v>
      </c>
      <c r="AT5" s="2"/>
      <c r="AU5" s="2"/>
      <c r="AV5" s="2"/>
      <c r="AW5" s="26" t="s">
        <v>29</v>
      </c>
      <c r="AX5" s="2" t="s">
        <v>17</v>
      </c>
      <c r="AY5" s="2" t="s">
        <v>24</v>
      </c>
    </row>
    <row r="6" spans="2:53" s="1" customFormat="1" ht="37.5">
      <c r="B6" s="2">
        <v>3</v>
      </c>
      <c r="C6" s="2" t="s">
        <v>30</v>
      </c>
      <c r="D6" s="2" t="s">
        <v>31</v>
      </c>
      <c r="E6" s="2" t="s">
        <v>32</v>
      </c>
      <c r="F6" s="2" t="s">
        <v>17</v>
      </c>
      <c r="G6" s="2" t="s">
        <v>17</v>
      </c>
      <c r="H6" s="2" t="s">
        <v>33</v>
      </c>
      <c r="I6" s="2" t="s">
        <v>34</v>
      </c>
      <c r="J6" s="2" t="s">
        <v>20</v>
      </c>
      <c r="K6" s="2">
        <v>112</v>
      </c>
      <c r="L6" s="3" t="s">
        <v>35</v>
      </c>
      <c r="M6" s="2" t="s">
        <v>782</v>
      </c>
      <c r="N6" s="2" t="s">
        <v>788</v>
      </c>
      <c r="O6" s="2" t="s">
        <v>19</v>
      </c>
      <c r="P6" s="2" t="s">
        <v>791</v>
      </c>
      <c r="Q6" s="2" t="s">
        <v>28</v>
      </c>
      <c r="R6" s="2"/>
      <c r="S6" s="2"/>
      <c r="T6" s="2"/>
      <c r="U6" s="2"/>
      <c r="V6" s="2"/>
      <c r="W6" s="2" t="s">
        <v>789</v>
      </c>
      <c r="X6" s="2" t="s">
        <v>789</v>
      </c>
      <c r="Y6" s="2"/>
      <c r="Z6" s="2" t="s">
        <v>789</v>
      </c>
      <c r="AA6" s="2"/>
      <c r="AB6" s="2"/>
      <c r="AC6" s="2"/>
      <c r="AD6" s="2"/>
      <c r="AE6" s="2"/>
      <c r="AF6" s="2"/>
      <c r="AG6" s="2" t="s">
        <v>789</v>
      </c>
      <c r="AH6" s="2"/>
      <c r="AI6" s="2" t="s">
        <v>789</v>
      </c>
      <c r="AJ6" s="2" t="s">
        <v>789</v>
      </c>
      <c r="AK6" s="2"/>
      <c r="AL6" s="2" t="s">
        <v>789</v>
      </c>
      <c r="AM6" s="2"/>
      <c r="AN6" s="2"/>
      <c r="AO6" s="2"/>
      <c r="AP6" s="2"/>
      <c r="AQ6" s="2" t="s">
        <v>789</v>
      </c>
      <c r="AR6" s="2"/>
      <c r="AS6" s="2" t="s">
        <v>789</v>
      </c>
      <c r="AT6" s="2"/>
      <c r="AU6" s="2"/>
      <c r="AV6" s="2"/>
      <c r="AW6" s="26" t="s">
        <v>36</v>
      </c>
      <c r="AX6" s="2" t="s">
        <v>24</v>
      </c>
      <c r="AY6" s="2" t="s">
        <v>24</v>
      </c>
    </row>
    <row r="7" spans="2:53" s="1" customFormat="1">
      <c r="B7" s="4">
        <v>4</v>
      </c>
      <c r="C7" s="4" t="s">
        <v>37</v>
      </c>
      <c r="D7" s="4" t="s">
        <v>31</v>
      </c>
      <c r="E7" s="4" t="s">
        <v>38</v>
      </c>
      <c r="F7" s="4" t="s">
        <v>39</v>
      </c>
      <c r="G7" s="4" t="s">
        <v>40</v>
      </c>
      <c r="H7" s="4"/>
      <c r="I7" s="4"/>
      <c r="J7" s="4"/>
      <c r="K7" s="4"/>
      <c r="L7" s="4"/>
      <c r="M7" s="4" t="s">
        <v>782</v>
      </c>
      <c r="N7" s="4" t="s">
        <v>792</v>
      </c>
      <c r="O7" s="4" t="s">
        <v>19</v>
      </c>
      <c r="P7" s="4" t="s">
        <v>787</v>
      </c>
      <c r="Q7" s="4" t="s">
        <v>794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 t="s">
        <v>789</v>
      </c>
      <c r="AH7" s="4"/>
      <c r="AI7" s="4"/>
      <c r="AJ7" s="4" t="s">
        <v>789</v>
      </c>
      <c r="AK7" s="4"/>
      <c r="AL7" s="4" t="s">
        <v>789</v>
      </c>
      <c r="AM7" s="4"/>
      <c r="AN7" s="4"/>
      <c r="AO7" s="4"/>
      <c r="AP7" s="4"/>
      <c r="AQ7" s="4" t="s">
        <v>789</v>
      </c>
      <c r="AR7" s="4"/>
      <c r="AS7" s="4"/>
      <c r="AT7" s="4"/>
      <c r="AU7" s="4"/>
      <c r="AV7" s="4"/>
      <c r="AW7" s="17"/>
      <c r="AX7" s="4"/>
      <c r="AY7" s="4"/>
    </row>
    <row r="8" spans="2:53" s="1" customFormat="1" ht="37.5">
      <c r="B8" s="4">
        <v>5</v>
      </c>
      <c r="C8" s="4" t="s">
        <v>41</v>
      </c>
      <c r="D8" s="4" t="s">
        <v>31</v>
      </c>
      <c r="E8" s="17" t="s">
        <v>42</v>
      </c>
      <c r="F8" s="4" t="s">
        <v>39</v>
      </c>
      <c r="G8" s="4" t="s">
        <v>43</v>
      </c>
      <c r="H8" s="4"/>
      <c r="I8" s="4"/>
      <c r="J8" s="4"/>
      <c r="K8" s="16"/>
      <c r="L8" s="4"/>
      <c r="M8" s="4" t="s">
        <v>782</v>
      </c>
      <c r="N8" s="4" t="s">
        <v>788</v>
      </c>
      <c r="O8" s="4" t="s">
        <v>19</v>
      </c>
      <c r="P8" s="4" t="s">
        <v>797</v>
      </c>
      <c r="Q8" s="4" t="s">
        <v>795</v>
      </c>
      <c r="R8" s="4"/>
      <c r="S8" s="4"/>
      <c r="T8" s="4"/>
      <c r="U8" s="4"/>
      <c r="V8" s="4"/>
      <c r="W8" s="4" t="s">
        <v>789</v>
      </c>
      <c r="X8" s="4"/>
      <c r="Y8" s="4"/>
      <c r="Z8" s="4" t="s">
        <v>789</v>
      </c>
      <c r="AA8" s="4"/>
      <c r="AB8" s="4"/>
      <c r="AC8" s="4"/>
      <c r="AD8" s="4"/>
      <c r="AE8" s="4"/>
      <c r="AF8" s="4"/>
      <c r="AG8" s="4" t="s">
        <v>789</v>
      </c>
      <c r="AH8" s="4"/>
      <c r="AI8" s="4" t="s">
        <v>789</v>
      </c>
      <c r="AJ8" s="4" t="s">
        <v>789</v>
      </c>
      <c r="AK8" s="4"/>
      <c r="AL8" s="4" t="s">
        <v>789</v>
      </c>
      <c r="AM8" s="4"/>
      <c r="AN8" s="4"/>
      <c r="AO8" s="4"/>
      <c r="AP8" s="4"/>
      <c r="AQ8" s="4" t="s">
        <v>789</v>
      </c>
      <c r="AR8" s="4"/>
      <c r="AS8" s="4" t="s">
        <v>789</v>
      </c>
      <c r="AT8" s="4"/>
      <c r="AU8" s="4"/>
      <c r="AV8" s="4"/>
      <c r="AW8" s="17"/>
      <c r="AX8" s="4"/>
      <c r="AY8" s="4"/>
    </row>
    <row r="9" spans="2:53" ht="37.5">
      <c r="B9" s="2">
        <v>6</v>
      </c>
      <c r="C9" s="2" t="s">
        <v>44</v>
      </c>
      <c r="D9" s="2" t="s">
        <v>16</v>
      </c>
      <c r="E9" s="2"/>
      <c r="F9" s="2" t="s">
        <v>17</v>
      </c>
      <c r="G9" s="2" t="s">
        <v>17</v>
      </c>
      <c r="H9" s="2" t="s">
        <v>45</v>
      </c>
      <c r="I9" s="2" t="s">
        <v>17</v>
      </c>
      <c r="J9" s="2" t="s">
        <v>20</v>
      </c>
      <c r="K9" s="2">
        <v>13</v>
      </c>
      <c r="L9" s="3" t="s">
        <v>46</v>
      </c>
      <c r="M9" s="2" t="s">
        <v>782</v>
      </c>
      <c r="N9" s="2" t="s">
        <v>788</v>
      </c>
      <c r="O9" s="2" t="s">
        <v>789</v>
      </c>
      <c r="P9" s="2" t="s">
        <v>797</v>
      </c>
      <c r="Q9" s="2" t="s">
        <v>47</v>
      </c>
      <c r="R9" s="2"/>
      <c r="S9" s="2"/>
      <c r="T9" s="2"/>
      <c r="U9" s="2"/>
      <c r="V9" s="2"/>
      <c r="W9" s="2" t="s">
        <v>789</v>
      </c>
      <c r="X9" s="2" t="s">
        <v>789</v>
      </c>
      <c r="Y9" s="2"/>
      <c r="Z9" s="2" t="s">
        <v>789</v>
      </c>
      <c r="AA9" s="2"/>
      <c r="AB9" s="2"/>
      <c r="AC9" s="2"/>
      <c r="AD9" s="2"/>
      <c r="AE9" s="2"/>
      <c r="AF9" s="2"/>
      <c r="AG9" s="2" t="s">
        <v>789</v>
      </c>
      <c r="AH9" s="2"/>
      <c r="AI9" s="2" t="s">
        <v>789</v>
      </c>
      <c r="AJ9" s="2" t="s">
        <v>789</v>
      </c>
      <c r="AK9" s="2"/>
      <c r="AL9" s="2" t="s">
        <v>789</v>
      </c>
      <c r="AM9" s="2"/>
      <c r="AN9" s="2" t="s">
        <v>789</v>
      </c>
      <c r="AO9" s="2"/>
      <c r="AP9" s="2"/>
      <c r="AQ9" s="2" t="s">
        <v>789</v>
      </c>
      <c r="AR9" s="2"/>
      <c r="AS9" s="2" t="s">
        <v>789</v>
      </c>
      <c r="AT9" s="2"/>
      <c r="AU9" s="2"/>
      <c r="AV9" s="2"/>
      <c r="AW9" s="26" t="s">
        <v>48</v>
      </c>
      <c r="AX9" s="2" t="s">
        <v>17</v>
      </c>
      <c r="AY9" s="2" t="s">
        <v>24</v>
      </c>
      <c r="BA9" s="1"/>
    </row>
    <row r="10" spans="2:53" ht="56.25">
      <c r="B10" s="2">
        <v>7</v>
      </c>
      <c r="C10" s="2" t="s">
        <v>49</v>
      </c>
      <c r="D10" s="2" t="s">
        <v>31</v>
      </c>
      <c r="E10" s="2" t="s">
        <v>50</v>
      </c>
      <c r="F10" s="2" t="s">
        <v>17</v>
      </c>
      <c r="G10" s="2" t="s">
        <v>17</v>
      </c>
      <c r="H10" s="2" t="s">
        <v>18</v>
      </c>
      <c r="I10" s="3" t="s">
        <v>51</v>
      </c>
      <c r="J10" s="2" t="s">
        <v>20</v>
      </c>
      <c r="K10" s="2">
        <v>2</v>
      </c>
      <c r="L10" s="3" t="s">
        <v>52</v>
      </c>
      <c r="M10" s="2" t="s">
        <v>782</v>
      </c>
      <c r="N10" s="2" t="s">
        <v>790</v>
      </c>
      <c r="O10" s="2" t="s">
        <v>789</v>
      </c>
      <c r="P10" s="2" t="s">
        <v>793</v>
      </c>
      <c r="Q10" s="2" t="s">
        <v>53</v>
      </c>
      <c r="R10" s="2"/>
      <c r="S10" s="2"/>
      <c r="T10" s="2"/>
      <c r="U10" s="2"/>
      <c r="V10" s="2"/>
      <c r="W10" s="2"/>
      <c r="X10" s="2" t="s">
        <v>789</v>
      </c>
      <c r="Y10" s="2"/>
      <c r="Z10" s="2" t="s">
        <v>789</v>
      </c>
      <c r="AA10" s="2"/>
      <c r="AB10" s="2"/>
      <c r="AC10" s="2"/>
      <c r="AD10" s="2"/>
      <c r="AE10" s="2"/>
      <c r="AF10" s="2"/>
      <c r="AG10" s="2" t="s">
        <v>789</v>
      </c>
      <c r="AH10" s="2"/>
      <c r="AI10" s="2"/>
      <c r="AJ10" s="2" t="s">
        <v>789</v>
      </c>
      <c r="AK10" s="2"/>
      <c r="AL10" s="2" t="s">
        <v>789</v>
      </c>
      <c r="AM10" s="2"/>
      <c r="AN10" s="2" t="s">
        <v>789</v>
      </c>
      <c r="AO10" s="2" t="s">
        <v>789</v>
      </c>
      <c r="AP10" s="2"/>
      <c r="AQ10" s="2" t="s">
        <v>789</v>
      </c>
      <c r="AR10" s="2"/>
      <c r="AS10" s="2"/>
      <c r="AT10" s="2"/>
      <c r="AU10" s="2"/>
      <c r="AV10" s="2"/>
      <c r="AW10" s="26" t="s">
        <v>54</v>
      </c>
      <c r="AX10" s="26" t="s">
        <v>55</v>
      </c>
      <c r="AY10" s="2" t="s">
        <v>24</v>
      </c>
    </row>
    <row r="11" spans="2:53">
      <c r="B11" s="4">
        <v>8</v>
      </c>
      <c r="C11" s="4" t="s">
        <v>56</v>
      </c>
      <c r="D11" s="4" t="s">
        <v>31</v>
      </c>
      <c r="E11" s="4" t="s">
        <v>38</v>
      </c>
      <c r="F11" s="4" t="s">
        <v>39</v>
      </c>
      <c r="G11" s="4" t="s">
        <v>57</v>
      </c>
      <c r="H11" s="4"/>
      <c r="I11" s="4"/>
      <c r="J11" s="4"/>
      <c r="K11" s="4"/>
      <c r="L11" s="4"/>
      <c r="M11" s="4" t="s">
        <v>782</v>
      </c>
      <c r="N11" s="4" t="s">
        <v>790</v>
      </c>
      <c r="O11" s="4" t="s">
        <v>789</v>
      </c>
      <c r="P11" s="4" t="s">
        <v>793</v>
      </c>
      <c r="Q11" s="4" t="s">
        <v>798</v>
      </c>
      <c r="R11" s="4"/>
      <c r="S11" s="4"/>
      <c r="T11" s="4"/>
      <c r="U11" s="4" t="s">
        <v>789</v>
      </c>
      <c r="V11" s="4" t="s">
        <v>789</v>
      </c>
      <c r="W11" s="4" t="s">
        <v>789</v>
      </c>
      <c r="X11" s="4" t="s">
        <v>789</v>
      </c>
      <c r="Y11" s="4"/>
      <c r="Z11" s="4" t="s">
        <v>789</v>
      </c>
      <c r="AA11" s="4"/>
      <c r="AB11" s="4"/>
      <c r="AC11" s="4"/>
      <c r="AD11" s="4"/>
      <c r="AE11" s="4" t="s">
        <v>789</v>
      </c>
      <c r="AF11" s="4"/>
      <c r="AG11" s="4" t="s">
        <v>789</v>
      </c>
      <c r="AH11" s="4" t="s">
        <v>789</v>
      </c>
      <c r="AI11" s="4" t="s">
        <v>789</v>
      </c>
      <c r="AJ11" s="4" t="s">
        <v>789</v>
      </c>
      <c r="AK11" s="4"/>
      <c r="AL11" s="4" t="s">
        <v>789</v>
      </c>
      <c r="AM11" s="4"/>
      <c r="AN11" s="4" t="s">
        <v>789</v>
      </c>
      <c r="AO11" s="4" t="s">
        <v>789</v>
      </c>
      <c r="AP11" s="4"/>
      <c r="AQ11" s="4" t="s">
        <v>789</v>
      </c>
      <c r="AR11" s="4"/>
      <c r="AS11" s="4" t="s">
        <v>789</v>
      </c>
      <c r="AT11" s="4"/>
      <c r="AU11" s="4"/>
      <c r="AV11" s="4"/>
      <c r="AW11" s="17"/>
      <c r="AX11" s="4"/>
      <c r="AY11" s="4"/>
    </row>
    <row r="12" spans="2:53" ht="37.5">
      <c r="B12" s="4">
        <v>9</v>
      </c>
      <c r="C12" s="4" t="s">
        <v>58</v>
      </c>
      <c r="D12" s="17" t="s">
        <v>59</v>
      </c>
      <c r="E12" s="17"/>
      <c r="F12" s="4" t="s">
        <v>39</v>
      </c>
      <c r="G12" s="4" t="s">
        <v>60</v>
      </c>
      <c r="H12" s="4"/>
      <c r="I12" s="4"/>
      <c r="J12" s="4"/>
      <c r="K12" s="4"/>
      <c r="L12" s="4"/>
      <c r="M12" s="4" t="s">
        <v>782</v>
      </c>
      <c r="N12" s="4" t="s">
        <v>790</v>
      </c>
      <c r="O12" s="4" t="s">
        <v>789</v>
      </c>
      <c r="P12" s="4" t="s">
        <v>793</v>
      </c>
      <c r="Q12" s="4" t="s">
        <v>799</v>
      </c>
      <c r="R12" s="4"/>
      <c r="S12" s="4"/>
      <c r="T12" s="4" t="s">
        <v>789</v>
      </c>
      <c r="U12" s="4"/>
      <c r="V12" s="4"/>
      <c r="W12" s="4" t="s">
        <v>789</v>
      </c>
      <c r="X12" s="4" t="s">
        <v>789</v>
      </c>
      <c r="Y12" s="4"/>
      <c r="Z12" s="4" t="s">
        <v>789</v>
      </c>
      <c r="AA12" s="4"/>
      <c r="AB12" s="4"/>
      <c r="AC12" s="4"/>
      <c r="AD12" s="4"/>
      <c r="AE12" s="4"/>
      <c r="AF12" s="4"/>
      <c r="AG12" s="4" t="s">
        <v>789</v>
      </c>
      <c r="AH12" s="4" t="s">
        <v>789</v>
      </c>
      <c r="AI12" s="4" t="s">
        <v>789</v>
      </c>
      <c r="AJ12" s="4" t="s">
        <v>789</v>
      </c>
      <c r="AK12" s="4"/>
      <c r="AL12" s="4" t="s">
        <v>789</v>
      </c>
      <c r="AM12" s="4"/>
      <c r="AN12" s="4"/>
      <c r="AO12" s="4" t="s">
        <v>789</v>
      </c>
      <c r="AP12" s="4"/>
      <c r="AQ12" s="4" t="s">
        <v>789</v>
      </c>
      <c r="AR12" s="4"/>
      <c r="AS12" s="4" t="s">
        <v>789</v>
      </c>
      <c r="AT12" s="4"/>
      <c r="AU12" s="4"/>
      <c r="AV12" s="4"/>
      <c r="AW12" s="17"/>
      <c r="AX12" s="4"/>
      <c r="AY12" s="4"/>
      <c r="BA12" s="8"/>
    </row>
    <row r="13" spans="2:53">
      <c r="B13" s="4">
        <v>10</v>
      </c>
      <c r="C13" s="4" t="s">
        <v>61</v>
      </c>
      <c r="D13" s="4" t="s">
        <v>62</v>
      </c>
      <c r="E13" s="4" t="s">
        <v>63</v>
      </c>
      <c r="F13" s="4" t="s">
        <v>64</v>
      </c>
      <c r="G13" s="4" t="s">
        <v>17</v>
      </c>
      <c r="H13" s="4"/>
      <c r="I13" s="4"/>
      <c r="J13" s="4"/>
      <c r="K13" s="4"/>
      <c r="L13" s="4"/>
      <c r="M13" s="4" t="s">
        <v>782</v>
      </c>
      <c r="N13" s="4" t="s">
        <v>832</v>
      </c>
      <c r="O13" s="4" t="s">
        <v>789</v>
      </c>
      <c r="P13" s="4" t="s">
        <v>797</v>
      </c>
      <c r="Q13" s="4" t="s">
        <v>801</v>
      </c>
      <c r="R13" s="4"/>
      <c r="S13" s="4"/>
      <c r="T13" s="4"/>
      <c r="U13" s="4"/>
      <c r="V13" s="4"/>
      <c r="W13" s="4" t="s">
        <v>789</v>
      </c>
      <c r="X13" s="4"/>
      <c r="Y13" s="4"/>
      <c r="Z13" s="4" t="s">
        <v>789</v>
      </c>
      <c r="AA13" s="4"/>
      <c r="AB13" s="4"/>
      <c r="AC13" s="4"/>
      <c r="AD13" s="4"/>
      <c r="AE13" s="4"/>
      <c r="AF13" s="4"/>
      <c r="AG13" s="4" t="s">
        <v>789</v>
      </c>
      <c r="AH13" s="4"/>
      <c r="AI13" s="4" t="s">
        <v>789</v>
      </c>
      <c r="AJ13" s="4" t="s">
        <v>789</v>
      </c>
      <c r="AK13" s="4"/>
      <c r="AL13" s="4" t="s">
        <v>789</v>
      </c>
      <c r="AM13" s="4"/>
      <c r="AN13" s="4"/>
      <c r="AO13" s="4"/>
      <c r="AP13" s="4"/>
      <c r="AQ13" s="4" t="s">
        <v>789</v>
      </c>
      <c r="AR13" s="4"/>
      <c r="AS13" s="4"/>
      <c r="AT13" s="4"/>
      <c r="AU13" s="4"/>
      <c r="AV13" s="4"/>
      <c r="AW13" s="17"/>
      <c r="AX13" s="4"/>
      <c r="AY13" s="4"/>
    </row>
    <row r="14" spans="2:53" ht="37.5">
      <c r="B14" s="4">
        <v>11</v>
      </c>
      <c r="C14" s="4" t="s">
        <v>65</v>
      </c>
      <c r="D14" s="4" t="s">
        <v>66</v>
      </c>
      <c r="E14" s="4" t="s">
        <v>67</v>
      </c>
      <c r="F14" s="4" t="s">
        <v>39</v>
      </c>
      <c r="G14" s="4" t="s">
        <v>68</v>
      </c>
      <c r="H14" s="4"/>
      <c r="I14" s="4"/>
      <c r="J14" s="4"/>
      <c r="K14" s="4"/>
      <c r="L14" s="4"/>
      <c r="M14" s="17" t="s">
        <v>833</v>
      </c>
      <c r="N14" s="4" t="s">
        <v>804</v>
      </c>
      <c r="O14" s="4"/>
      <c r="P14" s="4" t="s">
        <v>803</v>
      </c>
      <c r="Q14" s="4" t="s">
        <v>802</v>
      </c>
      <c r="R14" s="4" t="s">
        <v>789</v>
      </c>
      <c r="S14" s="4"/>
      <c r="T14" s="4"/>
      <c r="U14" s="4"/>
      <c r="V14" s="4"/>
      <c r="W14" s="4" t="s">
        <v>789</v>
      </c>
      <c r="X14" s="4" t="s">
        <v>789</v>
      </c>
      <c r="Y14" s="4" t="s">
        <v>789</v>
      </c>
      <c r="Z14" s="4" t="s">
        <v>789</v>
      </c>
      <c r="AA14" s="4"/>
      <c r="AB14" s="4"/>
      <c r="AC14" s="4"/>
      <c r="AD14" s="4" t="s">
        <v>789</v>
      </c>
      <c r="AE14" s="4"/>
      <c r="AF14" s="4"/>
      <c r="AG14" s="4" t="s">
        <v>789</v>
      </c>
      <c r="AH14" s="4" t="s">
        <v>789</v>
      </c>
      <c r="AI14" s="4" t="s">
        <v>789</v>
      </c>
      <c r="AJ14" s="4" t="s">
        <v>789</v>
      </c>
      <c r="AK14" s="4"/>
      <c r="AL14" s="4" t="s">
        <v>789</v>
      </c>
      <c r="AM14" s="4"/>
      <c r="AN14" s="4" t="s">
        <v>789</v>
      </c>
      <c r="AO14" s="4" t="s">
        <v>789</v>
      </c>
      <c r="AP14" s="4"/>
      <c r="AQ14" s="4" t="s">
        <v>789</v>
      </c>
      <c r="AR14" s="4"/>
      <c r="AS14" s="4"/>
      <c r="AT14" s="4"/>
      <c r="AU14" s="4"/>
      <c r="AV14" s="4"/>
      <c r="AW14" s="17"/>
      <c r="AX14" s="4"/>
      <c r="AY14" s="4"/>
    </row>
    <row r="15" spans="2:53" s="1" customFormat="1" ht="37.5">
      <c r="B15" s="2">
        <v>12</v>
      </c>
      <c r="C15" s="2" t="s">
        <v>69</v>
      </c>
      <c r="D15" s="2" t="s">
        <v>16</v>
      </c>
      <c r="E15" s="2"/>
      <c r="F15" s="2" t="s">
        <v>17</v>
      </c>
      <c r="G15" s="2" t="s">
        <v>17</v>
      </c>
      <c r="H15" s="2" t="s">
        <v>18</v>
      </c>
      <c r="I15" s="3" t="s">
        <v>51</v>
      </c>
      <c r="J15" s="2" t="s">
        <v>70</v>
      </c>
      <c r="K15" s="2">
        <v>73</v>
      </c>
      <c r="L15" s="3" t="s">
        <v>52</v>
      </c>
      <c r="M15" s="2" t="s">
        <v>782</v>
      </c>
      <c r="N15" s="2" t="s">
        <v>788</v>
      </c>
      <c r="O15" s="2" t="s">
        <v>19</v>
      </c>
      <c r="P15" s="2" t="s">
        <v>787</v>
      </c>
      <c r="Q15" s="2" t="s">
        <v>71</v>
      </c>
      <c r="R15" s="2"/>
      <c r="S15" s="2"/>
      <c r="T15" s="2"/>
      <c r="U15" s="2"/>
      <c r="V15" s="2"/>
      <c r="W15" s="2"/>
      <c r="X15" s="2"/>
      <c r="Y15" s="2"/>
      <c r="Z15" s="2" t="s">
        <v>789</v>
      </c>
      <c r="AA15" s="2"/>
      <c r="AB15" s="2"/>
      <c r="AC15" s="2"/>
      <c r="AD15" s="2"/>
      <c r="AE15" s="2"/>
      <c r="AF15" s="2"/>
      <c r="AG15" s="2" t="s">
        <v>789</v>
      </c>
      <c r="AH15" s="2"/>
      <c r="AI15" s="2"/>
      <c r="AJ15" s="2" t="s">
        <v>789</v>
      </c>
      <c r="AK15" s="2"/>
      <c r="AL15" s="2" t="s">
        <v>789</v>
      </c>
      <c r="AM15" s="2"/>
      <c r="AN15" s="2"/>
      <c r="AO15" s="2"/>
      <c r="AP15" s="2"/>
      <c r="AQ15" s="2" t="s">
        <v>789</v>
      </c>
      <c r="AR15" s="2"/>
      <c r="AS15" s="2" t="s">
        <v>789</v>
      </c>
      <c r="AT15" s="2"/>
      <c r="AU15" s="2"/>
      <c r="AV15" s="2"/>
      <c r="AW15" s="26" t="s">
        <v>72</v>
      </c>
      <c r="AX15" s="2" t="s">
        <v>17</v>
      </c>
      <c r="AY15" s="2" t="s">
        <v>24</v>
      </c>
    </row>
    <row r="16" spans="2:53" s="1" customFormat="1">
      <c r="B16" s="4">
        <v>13</v>
      </c>
      <c r="C16" s="4" t="s">
        <v>73</v>
      </c>
      <c r="D16" s="4" t="s">
        <v>74</v>
      </c>
      <c r="E16" s="4" t="s">
        <v>75</v>
      </c>
      <c r="F16" s="4" t="s">
        <v>39</v>
      </c>
      <c r="G16" s="4" t="s">
        <v>76</v>
      </c>
      <c r="H16" s="4"/>
      <c r="I16" s="4"/>
      <c r="J16" s="4"/>
      <c r="K16" s="4"/>
      <c r="L16" s="4"/>
      <c r="M16" s="4" t="s">
        <v>782</v>
      </c>
      <c r="N16" s="4" t="s">
        <v>17</v>
      </c>
      <c r="O16" s="4" t="s">
        <v>19</v>
      </c>
      <c r="P16" s="4" t="s">
        <v>17</v>
      </c>
      <c r="Q16" s="4" t="s">
        <v>794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 t="s">
        <v>789</v>
      </c>
      <c r="AH16" s="4"/>
      <c r="AI16" s="4"/>
      <c r="AJ16" s="4" t="s">
        <v>789</v>
      </c>
      <c r="AK16" s="4"/>
      <c r="AL16" s="4" t="s">
        <v>789</v>
      </c>
      <c r="AM16" s="4"/>
      <c r="AN16" s="4"/>
      <c r="AO16" s="4"/>
      <c r="AP16" s="4"/>
      <c r="AQ16" s="4" t="s">
        <v>789</v>
      </c>
      <c r="AR16" s="4"/>
      <c r="AS16" s="4"/>
      <c r="AT16" s="4"/>
      <c r="AU16" s="4"/>
      <c r="AV16" s="4"/>
      <c r="AW16" s="17"/>
      <c r="AX16" s="4"/>
      <c r="AY16" s="4"/>
    </row>
    <row r="17" spans="2:53">
      <c r="B17" s="4">
        <v>14</v>
      </c>
      <c r="C17" s="4" t="s">
        <v>77</v>
      </c>
      <c r="D17" s="4" t="s">
        <v>74</v>
      </c>
      <c r="E17" s="4" t="s">
        <v>78</v>
      </c>
      <c r="F17" s="4" t="s">
        <v>39</v>
      </c>
      <c r="G17" s="4" t="s">
        <v>79</v>
      </c>
      <c r="H17" s="4"/>
      <c r="I17" s="4"/>
      <c r="J17" s="4"/>
      <c r="K17" s="4"/>
      <c r="L17" s="4"/>
      <c r="M17" s="4" t="s">
        <v>782</v>
      </c>
      <c r="N17" s="4" t="s">
        <v>788</v>
      </c>
      <c r="O17" s="4" t="s">
        <v>789</v>
      </c>
      <c r="P17" s="4" t="s">
        <v>806</v>
      </c>
      <c r="Q17" s="4" t="s">
        <v>808</v>
      </c>
      <c r="R17" s="4"/>
      <c r="S17" s="4"/>
      <c r="T17" s="4"/>
      <c r="U17" s="4"/>
      <c r="V17" s="4"/>
      <c r="W17" s="4"/>
      <c r="X17" s="4"/>
      <c r="Y17" s="4"/>
      <c r="Z17" s="4" t="s">
        <v>789</v>
      </c>
      <c r="AA17" s="4"/>
      <c r="AB17" s="4" t="s">
        <v>789</v>
      </c>
      <c r="AC17" s="4"/>
      <c r="AD17" s="4"/>
      <c r="AE17" s="4"/>
      <c r="AF17" s="4"/>
      <c r="AG17" s="4" t="s">
        <v>789</v>
      </c>
      <c r="AH17" s="4"/>
      <c r="AI17" s="4" t="s">
        <v>789</v>
      </c>
      <c r="AJ17" s="4" t="s">
        <v>789</v>
      </c>
      <c r="AK17" s="4"/>
      <c r="AL17" s="4" t="s">
        <v>789</v>
      </c>
      <c r="AM17" s="4"/>
      <c r="AN17" s="4" t="s">
        <v>789</v>
      </c>
      <c r="AO17" s="4"/>
      <c r="AP17" s="4"/>
      <c r="AQ17" s="4" t="s">
        <v>789</v>
      </c>
      <c r="AR17" s="4"/>
      <c r="AS17" s="4"/>
      <c r="AT17" s="4"/>
      <c r="AU17" s="4"/>
      <c r="AV17" s="4"/>
      <c r="AW17" s="17"/>
      <c r="AX17" s="4"/>
      <c r="AY17" s="4"/>
    </row>
    <row r="18" spans="2:53">
      <c r="B18" s="2">
        <v>15</v>
      </c>
      <c r="C18" s="2" t="s">
        <v>80</v>
      </c>
      <c r="D18" s="2" t="s">
        <v>31</v>
      </c>
      <c r="E18" s="2" t="s">
        <v>81</v>
      </c>
      <c r="F18" s="2" t="s">
        <v>17</v>
      </c>
      <c r="G18" s="2" t="s">
        <v>17</v>
      </c>
      <c r="H18" s="2" t="s">
        <v>18</v>
      </c>
      <c r="I18" s="2" t="s">
        <v>34</v>
      </c>
      <c r="J18" s="2" t="s">
        <v>70</v>
      </c>
      <c r="K18" s="2">
        <v>461</v>
      </c>
      <c r="L18" s="3" t="s">
        <v>46</v>
      </c>
      <c r="M18" s="2" t="s">
        <v>782</v>
      </c>
      <c r="N18" s="2" t="s">
        <v>788</v>
      </c>
      <c r="O18" s="2" t="s">
        <v>789</v>
      </c>
      <c r="P18" s="2" t="s">
        <v>810</v>
      </c>
      <c r="Q18" s="2" t="s">
        <v>809</v>
      </c>
      <c r="R18" s="2"/>
      <c r="S18" s="2"/>
      <c r="T18" s="2"/>
      <c r="U18" s="2"/>
      <c r="V18" s="2"/>
      <c r="W18" s="2" t="s">
        <v>789</v>
      </c>
      <c r="X18" s="2" t="s">
        <v>789</v>
      </c>
      <c r="Y18" s="2"/>
      <c r="Z18" s="2" t="s">
        <v>789</v>
      </c>
      <c r="AA18" s="2"/>
      <c r="AB18" s="2"/>
      <c r="AC18" s="2"/>
      <c r="AD18" s="2"/>
      <c r="AE18" s="2"/>
      <c r="AF18" s="2"/>
      <c r="AG18" s="2" t="s">
        <v>789</v>
      </c>
      <c r="AH18" s="2"/>
      <c r="AI18" s="2" t="s">
        <v>789</v>
      </c>
      <c r="AJ18" s="2" t="s">
        <v>789</v>
      </c>
      <c r="AK18" s="2"/>
      <c r="AL18" s="2" t="s">
        <v>789</v>
      </c>
      <c r="AM18" s="2"/>
      <c r="AN18" s="2" t="s">
        <v>789</v>
      </c>
      <c r="AO18" s="2"/>
      <c r="AP18" s="2"/>
      <c r="AQ18" s="2" t="s">
        <v>789</v>
      </c>
      <c r="AR18" s="2"/>
      <c r="AS18" s="2"/>
      <c r="AT18" s="2"/>
      <c r="AU18" s="2"/>
      <c r="AV18" s="2"/>
      <c r="AW18" s="26" t="s">
        <v>82</v>
      </c>
      <c r="AX18" s="2" t="s">
        <v>24</v>
      </c>
      <c r="AY18" s="2" t="s">
        <v>24</v>
      </c>
    </row>
    <row r="19" spans="2:53" ht="37.5">
      <c r="B19" s="2">
        <v>16</v>
      </c>
      <c r="C19" s="2" t="s">
        <v>83</v>
      </c>
      <c r="D19" s="2" t="s">
        <v>16</v>
      </c>
      <c r="E19" s="2"/>
      <c r="F19" s="2" t="s">
        <v>17</v>
      </c>
      <c r="G19" s="2" t="s">
        <v>17</v>
      </c>
      <c r="H19" s="2" t="s">
        <v>84</v>
      </c>
      <c r="I19" s="2" t="s">
        <v>17</v>
      </c>
      <c r="J19" s="2" t="s">
        <v>20</v>
      </c>
      <c r="K19" s="2">
        <v>2</v>
      </c>
      <c r="L19" s="3" t="s">
        <v>85</v>
      </c>
      <c r="M19" s="2" t="s">
        <v>782</v>
      </c>
      <c r="N19" s="2" t="s">
        <v>788</v>
      </c>
      <c r="O19" s="2" t="s">
        <v>789</v>
      </c>
      <c r="P19" s="2" t="s">
        <v>797</v>
      </c>
      <c r="Q19" s="2" t="s">
        <v>86</v>
      </c>
      <c r="R19" s="2"/>
      <c r="S19" s="2"/>
      <c r="T19" s="2"/>
      <c r="U19" s="2"/>
      <c r="V19" s="2"/>
      <c r="W19" s="2"/>
      <c r="X19" s="2"/>
      <c r="Y19" s="2"/>
      <c r="Z19" s="2" t="s">
        <v>789</v>
      </c>
      <c r="AA19" s="2"/>
      <c r="AB19" s="2"/>
      <c r="AC19" s="2"/>
      <c r="AD19" s="2"/>
      <c r="AE19" s="2"/>
      <c r="AF19" s="2"/>
      <c r="AG19" s="2" t="s">
        <v>789</v>
      </c>
      <c r="AH19" s="2"/>
      <c r="AI19" s="2"/>
      <c r="AJ19" s="2" t="s">
        <v>789</v>
      </c>
      <c r="AK19" s="2"/>
      <c r="AL19" s="2" t="s">
        <v>789</v>
      </c>
      <c r="AM19" s="2"/>
      <c r="AN19" s="2"/>
      <c r="AO19" s="2" t="s">
        <v>789</v>
      </c>
      <c r="AP19" s="2"/>
      <c r="AQ19" s="2" t="s">
        <v>789</v>
      </c>
      <c r="AR19" s="2"/>
      <c r="AS19" s="2"/>
      <c r="AT19" s="2"/>
      <c r="AU19" s="2"/>
      <c r="AV19" s="2"/>
      <c r="AW19" s="26" t="s">
        <v>87</v>
      </c>
      <c r="AX19" s="2" t="s">
        <v>17</v>
      </c>
      <c r="AY19" s="2" t="s">
        <v>24</v>
      </c>
      <c r="BA19" s="8"/>
    </row>
    <row r="20" spans="2:53" s="1" customFormat="1" ht="131.25">
      <c r="B20" s="4">
        <v>17</v>
      </c>
      <c r="C20" s="4" t="s">
        <v>88</v>
      </c>
      <c r="D20" s="17" t="s">
        <v>838</v>
      </c>
      <c r="E20" s="17" t="s">
        <v>837</v>
      </c>
      <c r="F20" s="4" t="s">
        <v>64</v>
      </c>
      <c r="G20" s="4"/>
      <c r="H20" s="4"/>
      <c r="I20" s="4"/>
      <c r="J20" s="4"/>
      <c r="K20" s="4"/>
      <c r="L20" s="4"/>
      <c r="M20" s="4" t="s">
        <v>811</v>
      </c>
      <c r="N20" s="4" t="s">
        <v>800</v>
      </c>
      <c r="O20" s="4" t="s">
        <v>19</v>
      </c>
      <c r="P20" s="4" t="s">
        <v>787</v>
      </c>
      <c r="Q20" s="4" t="s">
        <v>801</v>
      </c>
      <c r="R20" s="4"/>
      <c r="S20" s="4"/>
      <c r="T20" s="4"/>
      <c r="U20" s="4"/>
      <c r="V20" s="4"/>
      <c r="W20" s="4" t="s">
        <v>789</v>
      </c>
      <c r="X20" s="4"/>
      <c r="Y20" s="4"/>
      <c r="Z20" s="4" t="s">
        <v>789</v>
      </c>
      <c r="AA20" s="4"/>
      <c r="AB20" s="4"/>
      <c r="AC20" s="4"/>
      <c r="AD20" s="4"/>
      <c r="AE20" s="4"/>
      <c r="AF20" s="4"/>
      <c r="AG20" s="4" t="s">
        <v>789</v>
      </c>
      <c r="AH20" s="4"/>
      <c r="AI20" s="4" t="s">
        <v>789</v>
      </c>
      <c r="AJ20" s="4" t="s">
        <v>789</v>
      </c>
      <c r="AK20" s="4"/>
      <c r="AL20" s="4" t="s">
        <v>789</v>
      </c>
      <c r="AM20" s="4"/>
      <c r="AN20" s="4"/>
      <c r="AO20" s="4"/>
      <c r="AP20" s="4"/>
      <c r="AQ20" s="4" t="s">
        <v>789</v>
      </c>
      <c r="AR20" s="4"/>
      <c r="AS20" s="4"/>
      <c r="AT20" s="4"/>
      <c r="AU20" s="4"/>
      <c r="AV20" s="4"/>
      <c r="AW20" s="17"/>
      <c r="AX20" s="4"/>
      <c r="AY20" s="4"/>
    </row>
    <row r="21" spans="2:53">
      <c r="B21" s="2">
        <v>18</v>
      </c>
      <c r="C21" s="2" t="s">
        <v>89</v>
      </c>
      <c r="D21" s="2" t="s">
        <v>31</v>
      </c>
      <c r="E21" s="2" t="s">
        <v>81</v>
      </c>
      <c r="F21" s="2" t="s">
        <v>17</v>
      </c>
      <c r="G21" s="2" t="s">
        <v>17</v>
      </c>
      <c r="H21" s="2" t="s">
        <v>84</v>
      </c>
      <c r="I21" s="2" t="s">
        <v>17</v>
      </c>
      <c r="J21" s="2" t="s">
        <v>20</v>
      </c>
      <c r="K21" s="2">
        <v>30</v>
      </c>
      <c r="L21" s="3" t="s">
        <v>85</v>
      </c>
      <c r="M21" s="2" t="s">
        <v>782</v>
      </c>
      <c r="N21" s="2" t="s">
        <v>788</v>
      </c>
      <c r="O21" s="2" t="s">
        <v>789</v>
      </c>
      <c r="P21" s="2" t="s">
        <v>797</v>
      </c>
      <c r="Q21" s="2" t="s">
        <v>90</v>
      </c>
      <c r="R21" s="2"/>
      <c r="S21" s="2"/>
      <c r="T21" s="2"/>
      <c r="U21" s="2"/>
      <c r="V21" s="2"/>
      <c r="W21" s="2" t="s">
        <v>789</v>
      </c>
      <c r="X21" s="2" t="s">
        <v>789</v>
      </c>
      <c r="Y21" s="2"/>
      <c r="Z21" s="2" t="s">
        <v>789</v>
      </c>
      <c r="AA21" s="2"/>
      <c r="AB21" s="2"/>
      <c r="AC21" s="2"/>
      <c r="AD21" s="2"/>
      <c r="AE21" s="2"/>
      <c r="AF21" s="2"/>
      <c r="AG21" s="2" t="s">
        <v>789</v>
      </c>
      <c r="AH21" s="2"/>
      <c r="AI21" s="2" t="s">
        <v>789</v>
      </c>
      <c r="AJ21" s="2" t="s">
        <v>789</v>
      </c>
      <c r="AK21" s="2"/>
      <c r="AL21" s="2" t="s">
        <v>789</v>
      </c>
      <c r="AM21" s="2"/>
      <c r="AN21" s="2" t="s">
        <v>789</v>
      </c>
      <c r="AO21" s="2"/>
      <c r="AP21" s="2"/>
      <c r="AQ21" s="2" t="s">
        <v>789</v>
      </c>
      <c r="AR21" s="2" t="s">
        <v>789</v>
      </c>
      <c r="AS21" s="2" t="s">
        <v>789</v>
      </c>
      <c r="AT21" s="2"/>
      <c r="AU21" s="2"/>
      <c r="AV21" s="2"/>
      <c r="AW21" s="26" t="s">
        <v>91</v>
      </c>
      <c r="AX21" s="2" t="s">
        <v>24</v>
      </c>
      <c r="AY21" s="2" t="s">
        <v>24</v>
      </c>
    </row>
    <row r="22" spans="2:53" s="1" customFormat="1">
      <c r="B22" s="2">
        <v>19</v>
      </c>
      <c r="C22" s="2" t="s">
        <v>92</v>
      </c>
      <c r="D22" s="2" t="s">
        <v>31</v>
      </c>
      <c r="E22" s="2" t="s">
        <v>38</v>
      </c>
      <c r="F22" s="2" t="s">
        <v>17</v>
      </c>
      <c r="G22" s="2" t="s">
        <v>17</v>
      </c>
      <c r="H22" s="2" t="s">
        <v>84</v>
      </c>
      <c r="I22" s="2" t="s">
        <v>17</v>
      </c>
      <c r="J22" s="2" t="s">
        <v>20</v>
      </c>
      <c r="K22" s="2">
        <v>55</v>
      </c>
      <c r="L22" s="3" t="s">
        <v>93</v>
      </c>
      <c r="M22" s="2" t="s">
        <v>833</v>
      </c>
      <c r="N22" s="2" t="s">
        <v>788</v>
      </c>
      <c r="O22" s="2" t="s">
        <v>789</v>
      </c>
      <c r="P22" s="2" t="s">
        <v>812</v>
      </c>
      <c r="Q22" s="2" t="s">
        <v>794</v>
      </c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 t="s">
        <v>789</v>
      </c>
      <c r="AH22" s="2"/>
      <c r="AI22" s="2"/>
      <c r="AJ22" s="2" t="s">
        <v>789</v>
      </c>
      <c r="AK22" s="2"/>
      <c r="AL22" s="2" t="s">
        <v>789</v>
      </c>
      <c r="AM22" s="2"/>
      <c r="AN22" s="2"/>
      <c r="AO22" s="2"/>
      <c r="AP22" s="2"/>
      <c r="AQ22" s="2" t="s">
        <v>789</v>
      </c>
      <c r="AR22" s="2"/>
      <c r="AS22" s="2"/>
      <c r="AT22" s="2"/>
      <c r="AU22" s="2"/>
      <c r="AV22" s="2"/>
      <c r="AW22" s="26" t="s">
        <v>94</v>
      </c>
      <c r="AX22" s="2" t="s">
        <v>24</v>
      </c>
      <c r="AY22" s="2" t="s">
        <v>24</v>
      </c>
    </row>
    <row r="23" spans="2:53">
      <c r="B23" s="2">
        <v>20</v>
      </c>
      <c r="C23" s="2" t="s">
        <v>95</v>
      </c>
      <c r="D23" s="2" t="s">
        <v>96</v>
      </c>
      <c r="E23" s="18" t="s">
        <v>97</v>
      </c>
      <c r="F23" s="2" t="s">
        <v>17</v>
      </c>
      <c r="G23" s="2" t="s">
        <v>17</v>
      </c>
      <c r="H23" s="2" t="s">
        <v>84</v>
      </c>
      <c r="I23" s="2" t="s">
        <v>17</v>
      </c>
      <c r="J23" s="2" t="s">
        <v>20</v>
      </c>
      <c r="K23" s="2">
        <v>14</v>
      </c>
      <c r="L23" s="3" t="s">
        <v>98</v>
      </c>
      <c r="M23" s="2" t="s">
        <v>782</v>
      </c>
      <c r="N23" s="2" t="s">
        <v>790</v>
      </c>
      <c r="O23" s="2" t="s">
        <v>789</v>
      </c>
      <c r="P23" s="2" t="s">
        <v>791</v>
      </c>
      <c r="Q23" s="2" t="s">
        <v>99</v>
      </c>
      <c r="R23" s="2" t="s">
        <v>789</v>
      </c>
      <c r="S23" s="2"/>
      <c r="T23" s="2"/>
      <c r="U23" s="2"/>
      <c r="V23" s="2"/>
      <c r="W23" s="2"/>
      <c r="X23" s="2" t="s">
        <v>789</v>
      </c>
      <c r="Y23" s="2"/>
      <c r="Z23" s="2" t="s">
        <v>789</v>
      </c>
      <c r="AA23" s="2"/>
      <c r="AB23" s="2"/>
      <c r="AC23" s="2"/>
      <c r="AD23" s="2"/>
      <c r="AE23" s="2"/>
      <c r="AF23" s="2"/>
      <c r="AG23" s="2" t="s">
        <v>789</v>
      </c>
      <c r="AH23" s="2"/>
      <c r="AI23" s="2"/>
      <c r="AJ23" s="2" t="s">
        <v>789</v>
      </c>
      <c r="AK23" s="2"/>
      <c r="AL23" s="2" t="s">
        <v>789</v>
      </c>
      <c r="AM23" s="2"/>
      <c r="AN23" s="2"/>
      <c r="AO23" s="2" t="s">
        <v>789</v>
      </c>
      <c r="AP23" s="2"/>
      <c r="AQ23" s="2" t="s">
        <v>789</v>
      </c>
      <c r="AR23" s="2"/>
      <c r="AS23" s="2" t="s">
        <v>789</v>
      </c>
      <c r="AT23" s="2"/>
      <c r="AU23" s="2"/>
      <c r="AV23" s="2"/>
      <c r="AW23" s="26" t="s">
        <v>100</v>
      </c>
      <c r="AX23" s="2" t="s">
        <v>24</v>
      </c>
      <c r="AY23" s="2" t="s">
        <v>24</v>
      </c>
    </row>
    <row r="24" spans="2:53">
      <c r="B24" s="4">
        <v>21</v>
      </c>
      <c r="C24" s="4" t="s">
        <v>101</v>
      </c>
      <c r="D24" s="4" t="s">
        <v>31</v>
      </c>
      <c r="E24" s="4" t="s">
        <v>38</v>
      </c>
      <c r="F24" s="4" t="s">
        <v>102</v>
      </c>
      <c r="G24" s="4"/>
      <c r="H24" s="4"/>
      <c r="I24" s="4"/>
      <c r="J24" s="4"/>
      <c r="K24" s="4"/>
      <c r="L24" s="4"/>
      <c r="M24" s="4" t="s">
        <v>782</v>
      </c>
      <c r="N24" s="4" t="s">
        <v>17</v>
      </c>
      <c r="O24" s="4" t="s">
        <v>19</v>
      </c>
      <c r="P24" s="4" t="s">
        <v>17</v>
      </c>
      <c r="Q24" s="4" t="s">
        <v>813</v>
      </c>
      <c r="R24" s="4"/>
      <c r="S24" s="4"/>
      <c r="T24" s="4"/>
      <c r="U24" s="4"/>
      <c r="V24" s="4"/>
      <c r="W24" s="4" t="s">
        <v>789</v>
      </c>
      <c r="X24" s="4"/>
      <c r="Y24" s="4"/>
      <c r="Z24" s="4" t="s">
        <v>789</v>
      </c>
      <c r="AA24" s="4"/>
      <c r="AB24" s="4"/>
      <c r="AC24" s="4"/>
      <c r="AD24" s="4"/>
      <c r="AE24" s="4"/>
      <c r="AF24" s="4"/>
      <c r="AG24" s="4" t="s">
        <v>789</v>
      </c>
      <c r="AH24" s="4"/>
      <c r="AI24" s="4"/>
      <c r="AJ24" s="4" t="s">
        <v>789</v>
      </c>
      <c r="AK24" s="4"/>
      <c r="AL24" s="4" t="s">
        <v>789</v>
      </c>
      <c r="AM24" s="4"/>
      <c r="AN24" s="4"/>
      <c r="AO24" s="4"/>
      <c r="AP24" s="4"/>
      <c r="AQ24" s="4" t="s">
        <v>789</v>
      </c>
      <c r="AR24" s="4"/>
      <c r="AS24" s="4"/>
      <c r="AT24" s="4"/>
      <c r="AU24" s="4"/>
      <c r="AV24" s="4"/>
      <c r="AW24" s="27"/>
      <c r="AX24" s="4"/>
      <c r="AY24" s="4"/>
    </row>
    <row r="25" spans="2:53">
      <c r="B25" s="2">
        <v>22</v>
      </c>
      <c r="C25" s="2" t="s">
        <v>103</v>
      </c>
      <c r="D25" s="2" t="s">
        <v>31</v>
      </c>
      <c r="E25" s="2" t="s">
        <v>104</v>
      </c>
      <c r="F25" s="2" t="s">
        <v>17</v>
      </c>
      <c r="G25" s="2" t="s">
        <v>17</v>
      </c>
      <c r="H25" s="2" t="s">
        <v>84</v>
      </c>
      <c r="I25" s="2" t="s">
        <v>17</v>
      </c>
      <c r="J25" s="2" t="s">
        <v>20</v>
      </c>
      <c r="K25" s="2" t="s">
        <v>105</v>
      </c>
      <c r="L25" s="3" t="s">
        <v>106</v>
      </c>
      <c r="M25" s="2" t="s">
        <v>782</v>
      </c>
      <c r="N25" s="2" t="s">
        <v>800</v>
      </c>
      <c r="O25" s="2" t="s">
        <v>19</v>
      </c>
      <c r="P25" s="2" t="s">
        <v>834</v>
      </c>
      <c r="Q25" s="3" t="s">
        <v>814</v>
      </c>
      <c r="R25" s="3"/>
      <c r="S25" s="3"/>
      <c r="T25" s="3"/>
      <c r="U25" s="3"/>
      <c r="V25" s="3"/>
      <c r="W25" s="2" t="s">
        <v>789</v>
      </c>
      <c r="X25" s="2" t="s">
        <v>789</v>
      </c>
      <c r="Y25" s="2" t="s">
        <v>789</v>
      </c>
      <c r="Z25" s="2" t="s">
        <v>789</v>
      </c>
      <c r="AA25" s="3"/>
      <c r="AB25" s="3"/>
      <c r="AC25" s="2" t="s">
        <v>789</v>
      </c>
      <c r="AD25" s="3"/>
      <c r="AE25" s="2" t="s">
        <v>789</v>
      </c>
      <c r="AF25" s="3"/>
      <c r="AG25" s="2" t="s">
        <v>789</v>
      </c>
      <c r="AH25" s="3"/>
      <c r="AI25" s="2" t="s">
        <v>789</v>
      </c>
      <c r="AJ25" s="2" t="s">
        <v>789</v>
      </c>
      <c r="AK25" s="2" t="s">
        <v>789</v>
      </c>
      <c r="AL25" s="2" t="s">
        <v>789</v>
      </c>
      <c r="AM25" s="2"/>
      <c r="AN25" s="2" t="s">
        <v>789</v>
      </c>
      <c r="AO25" s="2" t="s">
        <v>789</v>
      </c>
      <c r="AP25" s="3"/>
      <c r="AQ25" s="2" t="s">
        <v>789</v>
      </c>
      <c r="AR25" s="2" t="s">
        <v>789</v>
      </c>
      <c r="AS25" s="2" t="s">
        <v>789</v>
      </c>
      <c r="AT25" s="3"/>
      <c r="AU25" s="3"/>
      <c r="AV25" s="3"/>
      <c r="AW25" s="26" t="s">
        <v>107</v>
      </c>
      <c r="AX25" s="2" t="s">
        <v>24</v>
      </c>
      <c r="AY25" s="2" t="s">
        <v>24</v>
      </c>
    </row>
    <row r="26" spans="2:53" s="1" customFormat="1">
      <c r="B26" s="2">
        <v>23</v>
      </c>
      <c r="C26" s="2" t="s">
        <v>108</v>
      </c>
      <c r="D26" s="2" t="s">
        <v>31</v>
      </c>
      <c r="E26" s="2" t="s">
        <v>109</v>
      </c>
      <c r="F26" s="2" t="s">
        <v>17</v>
      </c>
      <c r="G26" s="2" t="s">
        <v>17</v>
      </c>
      <c r="H26" s="2" t="s">
        <v>84</v>
      </c>
      <c r="I26" s="2" t="s">
        <v>17</v>
      </c>
      <c r="J26" s="2" t="s">
        <v>20</v>
      </c>
      <c r="K26" s="2">
        <v>23</v>
      </c>
      <c r="L26" s="3" t="s">
        <v>110</v>
      </c>
      <c r="M26" s="2" t="s">
        <v>782</v>
      </c>
      <c r="N26" s="2" t="s">
        <v>788</v>
      </c>
      <c r="O26" s="2" t="s">
        <v>789</v>
      </c>
      <c r="P26" s="2" t="s">
        <v>787</v>
      </c>
      <c r="Q26" s="3" t="s">
        <v>111</v>
      </c>
      <c r="R26" s="3"/>
      <c r="S26" s="2" t="s">
        <v>789</v>
      </c>
      <c r="T26" s="3"/>
      <c r="U26" s="3"/>
      <c r="V26" s="3"/>
      <c r="W26" s="2" t="s">
        <v>789</v>
      </c>
      <c r="X26" s="2" t="s">
        <v>789</v>
      </c>
      <c r="Y26" s="2" t="s">
        <v>789</v>
      </c>
      <c r="Z26" s="2" t="s">
        <v>789</v>
      </c>
      <c r="AA26" s="2" t="s">
        <v>789</v>
      </c>
      <c r="AB26" s="3"/>
      <c r="AC26" s="2" t="s">
        <v>789</v>
      </c>
      <c r="AD26" s="3"/>
      <c r="AE26" s="2" t="s">
        <v>789</v>
      </c>
      <c r="AF26" s="2" t="s">
        <v>789</v>
      </c>
      <c r="AG26" s="2" t="s">
        <v>789</v>
      </c>
      <c r="AH26" s="3"/>
      <c r="AI26" s="2" t="s">
        <v>789</v>
      </c>
      <c r="AJ26" s="2" t="s">
        <v>789</v>
      </c>
      <c r="AK26" s="3"/>
      <c r="AL26" s="2" t="s">
        <v>789</v>
      </c>
      <c r="AM26" s="2"/>
      <c r="AN26" s="2" t="s">
        <v>789</v>
      </c>
      <c r="AO26" s="2" t="s">
        <v>789</v>
      </c>
      <c r="AP26" s="3"/>
      <c r="AQ26" s="2" t="s">
        <v>789</v>
      </c>
      <c r="AR26" s="2" t="s">
        <v>789</v>
      </c>
      <c r="AS26" s="2" t="s">
        <v>789</v>
      </c>
      <c r="AT26" s="3"/>
      <c r="AU26" s="3"/>
      <c r="AV26" s="3"/>
      <c r="AW26" s="26" t="s">
        <v>112</v>
      </c>
      <c r="AX26" s="2" t="s">
        <v>24</v>
      </c>
      <c r="AY26" s="2" t="s">
        <v>24</v>
      </c>
    </row>
    <row r="27" spans="2:53" s="1" customFormat="1">
      <c r="B27" s="4">
        <v>24</v>
      </c>
      <c r="C27" s="4" t="s">
        <v>113</v>
      </c>
      <c r="D27" s="4" t="s">
        <v>31</v>
      </c>
      <c r="E27" s="4" t="s">
        <v>38</v>
      </c>
      <c r="F27" s="4" t="s">
        <v>39</v>
      </c>
      <c r="G27" s="4" t="s">
        <v>114</v>
      </c>
      <c r="H27" s="4" t="s">
        <v>84</v>
      </c>
      <c r="I27" s="4" t="s">
        <v>17</v>
      </c>
      <c r="J27" s="4" t="s">
        <v>20</v>
      </c>
      <c r="K27" s="4">
        <v>305</v>
      </c>
      <c r="L27" s="4" t="s">
        <v>115</v>
      </c>
      <c r="M27" s="4" t="s">
        <v>782</v>
      </c>
      <c r="N27" s="4" t="s">
        <v>788</v>
      </c>
      <c r="O27" s="4" t="s">
        <v>789</v>
      </c>
      <c r="P27" s="4" t="s">
        <v>787</v>
      </c>
      <c r="Q27" s="4" t="s">
        <v>815</v>
      </c>
      <c r="R27" s="4"/>
      <c r="S27" s="4"/>
      <c r="T27" s="4"/>
      <c r="U27" s="4"/>
      <c r="V27" s="4"/>
      <c r="W27" s="4" t="s">
        <v>789</v>
      </c>
      <c r="X27" s="4"/>
      <c r="Y27" s="4"/>
      <c r="Z27" s="4" t="s">
        <v>789</v>
      </c>
      <c r="AA27" s="4"/>
      <c r="AB27" s="4"/>
      <c r="AC27" s="4"/>
      <c r="AD27" s="4"/>
      <c r="AE27" s="4"/>
      <c r="AF27" s="4"/>
      <c r="AG27" s="4" t="s">
        <v>789</v>
      </c>
      <c r="AH27" s="4"/>
      <c r="AI27" s="4" t="s">
        <v>789</v>
      </c>
      <c r="AJ27" s="4" t="s">
        <v>789</v>
      </c>
      <c r="AK27" s="4"/>
      <c r="AL27" s="4" t="s">
        <v>789</v>
      </c>
      <c r="AM27" s="4"/>
      <c r="AN27" s="4"/>
      <c r="AO27" s="4" t="s">
        <v>789</v>
      </c>
      <c r="AP27" s="4"/>
      <c r="AQ27" s="4" t="s">
        <v>789</v>
      </c>
      <c r="AR27" s="4"/>
      <c r="AS27" s="4"/>
      <c r="AT27" s="4"/>
      <c r="AU27" s="4"/>
      <c r="AV27" s="4"/>
      <c r="AW27" s="28"/>
      <c r="AX27" s="4" t="s">
        <v>24</v>
      </c>
      <c r="AY27" s="4" t="s">
        <v>24</v>
      </c>
    </row>
    <row r="28" spans="2:53">
      <c r="B28" s="2">
        <v>25</v>
      </c>
      <c r="C28" s="2" t="s">
        <v>116</v>
      </c>
      <c r="D28" s="2" t="s">
        <v>117</v>
      </c>
      <c r="E28" s="2" t="s">
        <v>63</v>
      </c>
      <c r="F28" s="2" t="s">
        <v>17</v>
      </c>
      <c r="G28" s="2" t="s">
        <v>17</v>
      </c>
      <c r="H28" s="2" t="s">
        <v>84</v>
      </c>
      <c r="I28" s="2" t="s">
        <v>17</v>
      </c>
      <c r="J28" s="2" t="s">
        <v>70</v>
      </c>
      <c r="K28" s="2">
        <v>16</v>
      </c>
      <c r="L28" s="3" t="s">
        <v>118</v>
      </c>
      <c r="M28" s="2" t="s">
        <v>782</v>
      </c>
      <c r="N28" s="2" t="s">
        <v>800</v>
      </c>
      <c r="O28" s="2" t="s">
        <v>789</v>
      </c>
      <c r="P28" s="2" t="s">
        <v>810</v>
      </c>
      <c r="Q28" s="3" t="s">
        <v>816</v>
      </c>
      <c r="R28" s="3"/>
      <c r="S28" s="3"/>
      <c r="T28" s="3"/>
      <c r="U28" s="3"/>
      <c r="V28" s="3"/>
      <c r="W28" s="2" t="s">
        <v>789</v>
      </c>
      <c r="X28" s="2" t="s">
        <v>789</v>
      </c>
      <c r="Y28" s="3"/>
      <c r="Z28" s="2" t="s">
        <v>789</v>
      </c>
      <c r="AA28" s="3"/>
      <c r="AB28" s="3"/>
      <c r="AC28" s="2" t="s">
        <v>789</v>
      </c>
      <c r="AD28" s="3"/>
      <c r="AE28" s="3"/>
      <c r="AF28" s="3"/>
      <c r="AG28" s="2" t="s">
        <v>789</v>
      </c>
      <c r="AH28" s="3"/>
      <c r="AI28" s="2" t="s">
        <v>789</v>
      </c>
      <c r="AJ28" s="2" t="s">
        <v>789</v>
      </c>
      <c r="AK28" s="3"/>
      <c r="AL28" s="2" t="s">
        <v>789</v>
      </c>
      <c r="AM28" s="2"/>
      <c r="AN28" s="3"/>
      <c r="AO28" s="2" t="s">
        <v>789</v>
      </c>
      <c r="AP28" s="3"/>
      <c r="AQ28" s="2" t="s">
        <v>789</v>
      </c>
      <c r="AR28" s="3"/>
      <c r="AS28" s="3"/>
      <c r="AT28" s="3"/>
      <c r="AU28" s="3"/>
      <c r="AV28" s="3"/>
      <c r="AW28" s="26" t="s">
        <v>119</v>
      </c>
      <c r="AX28" s="2" t="s">
        <v>24</v>
      </c>
      <c r="AY28" s="2" t="s">
        <v>24</v>
      </c>
    </row>
    <row r="29" spans="2:53" s="1" customFormat="1">
      <c r="B29" s="4">
        <v>26</v>
      </c>
      <c r="C29" s="4" t="s">
        <v>120</v>
      </c>
      <c r="D29" s="2" t="s">
        <v>121</v>
      </c>
      <c r="E29" s="4" t="s">
        <v>50</v>
      </c>
      <c r="F29" s="4" t="s">
        <v>39</v>
      </c>
      <c r="G29" s="4" t="s">
        <v>122</v>
      </c>
      <c r="H29" s="4" t="s">
        <v>17</v>
      </c>
      <c r="I29" s="4" t="s">
        <v>123</v>
      </c>
      <c r="J29" s="4" t="s">
        <v>20</v>
      </c>
      <c r="K29" s="4">
        <v>499</v>
      </c>
      <c r="L29" s="4" t="s">
        <v>124</v>
      </c>
      <c r="M29" s="4" t="s">
        <v>782</v>
      </c>
      <c r="N29" s="4" t="s">
        <v>785</v>
      </c>
      <c r="O29" s="4" t="s">
        <v>789</v>
      </c>
      <c r="P29" s="4" t="s">
        <v>785</v>
      </c>
      <c r="Q29" s="4" t="s">
        <v>817</v>
      </c>
      <c r="R29" s="4"/>
      <c r="S29" s="4"/>
      <c r="T29" s="4"/>
      <c r="U29" s="4"/>
      <c r="V29" s="4"/>
      <c r="W29" s="4"/>
      <c r="X29" s="4" t="s">
        <v>789</v>
      </c>
      <c r="Y29" s="4"/>
      <c r="Z29" s="4" t="s">
        <v>789</v>
      </c>
      <c r="AA29" s="4"/>
      <c r="AB29" s="4"/>
      <c r="AC29" s="4"/>
      <c r="AD29" s="4"/>
      <c r="AE29" s="4"/>
      <c r="AF29" s="4"/>
      <c r="AG29" s="4" t="s">
        <v>789</v>
      </c>
      <c r="AH29" s="4"/>
      <c r="AI29" s="4"/>
      <c r="AJ29" s="4" t="s">
        <v>789</v>
      </c>
      <c r="AK29" s="4"/>
      <c r="AL29" s="4" t="s">
        <v>789</v>
      </c>
      <c r="AM29" s="4"/>
      <c r="AN29" s="4"/>
      <c r="AO29" s="4" t="s">
        <v>789</v>
      </c>
      <c r="AP29" s="4"/>
      <c r="AQ29" s="4" t="s">
        <v>789</v>
      </c>
      <c r="AR29" s="4" t="s">
        <v>789</v>
      </c>
      <c r="AS29" s="4" t="s">
        <v>789</v>
      </c>
      <c r="AT29" s="4"/>
      <c r="AU29" s="4"/>
      <c r="AV29" s="4"/>
      <c r="AW29" s="27"/>
      <c r="AX29" s="4" t="s">
        <v>17</v>
      </c>
      <c r="AY29" s="4" t="s">
        <v>24</v>
      </c>
    </row>
    <row r="30" spans="2:53">
      <c r="B30" s="4">
        <v>27</v>
      </c>
      <c r="C30" s="4" t="s">
        <v>125</v>
      </c>
      <c r="D30" s="4" t="s">
        <v>126</v>
      </c>
      <c r="E30" s="4" t="s">
        <v>778</v>
      </c>
      <c r="F30" s="4" t="s">
        <v>39</v>
      </c>
      <c r="G30" s="4" t="s">
        <v>127</v>
      </c>
      <c r="H30" s="4"/>
      <c r="I30" s="4"/>
      <c r="J30" s="4"/>
      <c r="K30" s="4"/>
      <c r="L30" s="4"/>
      <c r="M30" s="4" t="s">
        <v>818</v>
      </c>
      <c r="N30" s="4" t="s">
        <v>788</v>
      </c>
      <c r="O30" s="4" t="s">
        <v>789</v>
      </c>
      <c r="P30" s="4" t="s">
        <v>787</v>
      </c>
      <c r="Q30" s="4" t="s">
        <v>819</v>
      </c>
      <c r="R30" s="4"/>
      <c r="S30" s="4"/>
      <c r="T30" s="4"/>
      <c r="U30" s="4"/>
      <c r="V30" s="4"/>
      <c r="W30" s="4" t="s">
        <v>789</v>
      </c>
      <c r="X30" s="4"/>
      <c r="Y30" s="4"/>
      <c r="Z30" s="4" t="s">
        <v>789</v>
      </c>
      <c r="AA30" s="4"/>
      <c r="AB30" s="4"/>
      <c r="AC30" s="4"/>
      <c r="AD30" s="4"/>
      <c r="AE30" s="4"/>
      <c r="AF30" s="4"/>
      <c r="AG30" s="4" t="s">
        <v>789</v>
      </c>
      <c r="AH30" s="4" t="s">
        <v>789</v>
      </c>
      <c r="AI30" s="4" t="s">
        <v>789</v>
      </c>
      <c r="AJ30" s="4" t="s">
        <v>789</v>
      </c>
      <c r="AK30" s="4" t="s">
        <v>789</v>
      </c>
      <c r="AL30" s="4" t="s">
        <v>789</v>
      </c>
      <c r="AM30" s="4" t="s">
        <v>789</v>
      </c>
      <c r="AN30" s="4" t="s">
        <v>789</v>
      </c>
      <c r="AO30" s="4" t="s">
        <v>789</v>
      </c>
      <c r="AP30" s="4" t="s">
        <v>789</v>
      </c>
      <c r="AQ30" s="4" t="s">
        <v>789</v>
      </c>
      <c r="AR30" s="4" t="s">
        <v>789</v>
      </c>
      <c r="AS30" s="4" t="s">
        <v>789</v>
      </c>
      <c r="AT30" s="4" t="s">
        <v>789</v>
      </c>
      <c r="AU30" s="4" t="s">
        <v>789</v>
      </c>
      <c r="AV30" s="4" t="s">
        <v>789</v>
      </c>
      <c r="AW30" s="27"/>
      <c r="AX30" s="4"/>
      <c r="AY30" s="4"/>
    </row>
    <row r="31" spans="2:53">
      <c r="B31" s="2">
        <v>28</v>
      </c>
      <c r="C31" s="2" t="s">
        <v>128</v>
      </c>
      <c r="D31" s="2" t="s">
        <v>129</v>
      </c>
      <c r="E31" s="2" t="s">
        <v>130</v>
      </c>
      <c r="F31" s="2" t="s">
        <v>17</v>
      </c>
      <c r="G31" s="2" t="s">
        <v>17</v>
      </c>
      <c r="H31" s="2" t="s">
        <v>84</v>
      </c>
      <c r="I31" s="2" t="s">
        <v>17</v>
      </c>
      <c r="J31" s="2" t="s">
        <v>20</v>
      </c>
      <c r="K31" s="2">
        <v>1</v>
      </c>
      <c r="L31" s="3" t="s">
        <v>85</v>
      </c>
      <c r="M31" s="2" t="s">
        <v>782</v>
      </c>
      <c r="N31" s="2" t="s">
        <v>788</v>
      </c>
      <c r="O31" s="2" t="s">
        <v>789</v>
      </c>
      <c r="P31" s="2" t="s">
        <v>797</v>
      </c>
      <c r="Q31" s="3" t="s">
        <v>820</v>
      </c>
      <c r="R31" s="3"/>
      <c r="S31" s="3"/>
      <c r="T31" s="3"/>
      <c r="U31" s="3"/>
      <c r="V31" s="3"/>
      <c r="W31" s="2" t="s">
        <v>789</v>
      </c>
      <c r="X31" s="2" t="s">
        <v>789</v>
      </c>
      <c r="Y31" s="3"/>
      <c r="Z31" s="2" t="s">
        <v>789</v>
      </c>
      <c r="AA31" s="3"/>
      <c r="AB31" s="3"/>
      <c r="AC31" s="2" t="s">
        <v>789</v>
      </c>
      <c r="AD31" s="3"/>
      <c r="AE31" s="3"/>
      <c r="AF31" s="3"/>
      <c r="AG31" s="2" t="s">
        <v>789</v>
      </c>
      <c r="AH31" s="3"/>
      <c r="AI31" s="2" t="s">
        <v>789</v>
      </c>
      <c r="AJ31" s="2" t="s">
        <v>789</v>
      </c>
      <c r="AK31" s="2" t="s">
        <v>789</v>
      </c>
      <c r="AL31" s="2" t="s">
        <v>789</v>
      </c>
      <c r="AM31" s="2" t="s">
        <v>789</v>
      </c>
      <c r="AN31" s="2" t="s">
        <v>789</v>
      </c>
      <c r="AO31" s="2" t="s">
        <v>789</v>
      </c>
      <c r="AP31" s="2" t="s">
        <v>789</v>
      </c>
      <c r="AQ31" s="2" t="s">
        <v>789</v>
      </c>
      <c r="AR31" s="2" t="s">
        <v>789</v>
      </c>
      <c r="AS31" s="2" t="s">
        <v>789</v>
      </c>
      <c r="AT31" s="2" t="s">
        <v>789</v>
      </c>
      <c r="AU31" s="3"/>
      <c r="AV31" s="3"/>
      <c r="AW31" s="26" t="s">
        <v>131</v>
      </c>
      <c r="AX31" s="2" t="s">
        <v>24</v>
      </c>
      <c r="AY31" s="2" t="s">
        <v>24</v>
      </c>
    </row>
    <row r="32" spans="2:53">
      <c r="B32" s="7">
        <v>29</v>
      </c>
      <c r="C32" s="4" t="s">
        <v>132</v>
      </c>
      <c r="D32" s="4" t="s">
        <v>129</v>
      </c>
      <c r="E32" s="4" t="s">
        <v>50</v>
      </c>
      <c r="F32" s="4" t="s">
        <v>39</v>
      </c>
      <c r="G32" s="4" t="s">
        <v>133</v>
      </c>
      <c r="H32" s="4" t="s">
        <v>84</v>
      </c>
      <c r="I32" s="4" t="s">
        <v>17</v>
      </c>
      <c r="J32" s="4" t="s">
        <v>20</v>
      </c>
      <c r="K32" s="4">
        <v>36</v>
      </c>
      <c r="L32" s="6" t="s">
        <v>134</v>
      </c>
      <c r="M32" s="4" t="s">
        <v>826</v>
      </c>
      <c r="N32" s="4" t="s">
        <v>821</v>
      </c>
      <c r="O32" s="4" t="s">
        <v>789</v>
      </c>
      <c r="P32" s="4" t="s">
        <v>822</v>
      </c>
      <c r="Q32" s="4" t="s">
        <v>135</v>
      </c>
      <c r="R32" s="4"/>
      <c r="S32" s="4"/>
      <c r="T32" s="4"/>
      <c r="U32" s="4"/>
      <c r="V32" s="4"/>
      <c r="W32" s="4" t="s">
        <v>789</v>
      </c>
      <c r="X32" s="4" t="s">
        <v>789</v>
      </c>
      <c r="Y32" s="4"/>
      <c r="Z32" s="4" t="s">
        <v>789</v>
      </c>
      <c r="AA32" s="4"/>
      <c r="AB32" s="4"/>
      <c r="AC32" s="4"/>
      <c r="AD32" s="4"/>
      <c r="AE32" s="4"/>
      <c r="AF32" s="4"/>
      <c r="AG32" s="4" t="s">
        <v>789</v>
      </c>
      <c r="AH32" s="4"/>
      <c r="AI32" s="4" t="s">
        <v>789</v>
      </c>
      <c r="AJ32" s="4" t="s">
        <v>789</v>
      </c>
      <c r="AK32" s="4"/>
      <c r="AL32" s="4" t="s">
        <v>789</v>
      </c>
      <c r="AM32" s="4"/>
      <c r="AN32" s="4"/>
      <c r="AO32" s="4"/>
      <c r="AP32" s="4"/>
      <c r="AQ32" s="4" t="s">
        <v>789</v>
      </c>
      <c r="AR32" s="4"/>
      <c r="AS32" s="4" t="s">
        <v>789</v>
      </c>
      <c r="AT32" s="4"/>
      <c r="AU32" s="4"/>
      <c r="AV32" s="4" t="s">
        <v>789</v>
      </c>
      <c r="AW32" s="27"/>
      <c r="AX32" s="4"/>
      <c r="AY32" s="4"/>
    </row>
    <row r="33" spans="2:53" ht="37.5">
      <c r="B33" s="2">
        <v>30</v>
      </c>
      <c r="C33" s="2" t="s">
        <v>136</v>
      </c>
      <c r="D33" s="2" t="s">
        <v>31</v>
      </c>
      <c r="E33" s="24" t="s">
        <v>929</v>
      </c>
      <c r="F33" s="2" t="s">
        <v>17</v>
      </c>
      <c r="G33" s="2" t="s">
        <v>17</v>
      </c>
      <c r="H33" s="2" t="s">
        <v>18</v>
      </c>
      <c r="I33" s="3" t="s">
        <v>51</v>
      </c>
      <c r="J33" s="2" t="s">
        <v>20</v>
      </c>
      <c r="K33" s="2">
        <v>93</v>
      </c>
      <c r="L33" s="3" t="s">
        <v>110</v>
      </c>
      <c r="M33" s="2" t="s">
        <v>782</v>
      </c>
      <c r="N33" s="2" t="s">
        <v>788</v>
      </c>
      <c r="O33" s="2" t="s">
        <v>789</v>
      </c>
      <c r="P33" s="2" t="s">
        <v>787</v>
      </c>
      <c r="Q33" s="2" t="s">
        <v>137</v>
      </c>
      <c r="R33" s="2"/>
      <c r="S33" s="2"/>
      <c r="T33" s="2"/>
      <c r="U33" s="2"/>
      <c r="V33" s="2"/>
      <c r="W33" s="2" t="s">
        <v>789</v>
      </c>
      <c r="X33" s="2" t="s">
        <v>789</v>
      </c>
      <c r="Y33" s="2"/>
      <c r="Z33" s="2" t="s">
        <v>789</v>
      </c>
      <c r="AA33" s="2"/>
      <c r="AB33" s="2"/>
      <c r="AC33" s="2" t="s">
        <v>789</v>
      </c>
      <c r="AD33" s="2"/>
      <c r="AE33" s="2"/>
      <c r="AF33" s="2"/>
      <c r="AG33" s="2" t="s">
        <v>789</v>
      </c>
      <c r="AH33" s="2"/>
      <c r="AI33" s="2" t="s">
        <v>789</v>
      </c>
      <c r="AJ33" s="2" t="s">
        <v>789</v>
      </c>
      <c r="AK33" s="2" t="s">
        <v>789</v>
      </c>
      <c r="AL33" s="2" t="s">
        <v>789</v>
      </c>
      <c r="AM33" s="2" t="s">
        <v>789</v>
      </c>
      <c r="AN33" s="2" t="s">
        <v>789</v>
      </c>
      <c r="AO33" s="2" t="s">
        <v>789</v>
      </c>
      <c r="AP33" s="2" t="s">
        <v>789</v>
      </c>
      <c r="AQ33" s="2" t="s">
        <v>789</v>
      </c>
      <c r="AR33" s="2" t="s">
        <v>789</v>
      </c>
      <c r="AS33" s="2" t="s">
        <v>789</v>
      </c>
      <c r="AT33" s="2"/>
      <c r="AU33" s="2"/>
      <c r="AV33" s="2"/>
      <c r="AW33" s="26" t="s">
        <v>138</v>
      </c>
      <c r="AX33" s="2" t="s">
        <v>24</v>
      </c>
      <c r="AY33" s="2" t="s">
        <v>24</v>
      </c>
      <c r="BA33" s="8"/>
    </row>
    <row r="34" spans="2:53">
      <c r="B34" s="4">
        <v>31</v>
      </c>
      <c r="C34" s="4" t="s">
        <v>139</v>
      </c>
      <c r="D34" s="4" t="s">
        <v>16</v>
      </c>
      <c r="E34" s="4"/>
      <c r="F34" s="4" t="s">
        <v>39</v>
      </c>
      <c r="G34" s="4" t="s">
        <v>140</v>
      </c>
      <c r="H34" s="4" t="s">
        <v>17</v>
      </c>
      <c r="I34" s="4" t="s">
        <v>123</v>
      </c>
      <c r="J34" s="4" t="s">
        <v>20</v>
      </c>
      <c r="K34" s="4">
        <v>19</v>
      </c>
      <c r="L34" s="4" t="s">
        <v>124</v>
      </c>
      <c r="M34" s="4" t="s">
        <v>782</v>
      </c>
      <c r="N34" s="4" t="s">
        <v>790</v>
      </c>
      <c r="O34" s="4" t="s">
        <v>789</v>
      </c>
      <c r="P34" s="4" t="s">
        <v>797</v>
      </c>
      <c r="Q34" s="4" t="s">
        <v>823</v>
      </c>
      <c r="R34" s="4"/>
      <c r="S34" s="4"/>
      <c r="T34" s="4"/>
      <c r="U34" s="4"/>
      <c r="V34" s="4"/>
      <c r="W34" s="4" t="s">
        <v>789</v>
      </c>
      <c r="X34" s="4" t="s">
        <v>789</v>
      </c>
      <c r="Y34" s="4"/>
      <c r="Z34" s="4" t="s">
        <v>789</v>
      </c>
      <c r="AA34" s="4"/>
      <c r="AB34" s="4"/>
      <c r="AC34" s="4"/>
      <c r="AD34" s="4"/>
      <c r="AE34" s="4"/>
      <c r="AF34" s="4"/>
      <c r="AG34" s="4" t="s">
        <v>789</v>
      </c>
      <c r="AH34" s="4"/>
      <c r="AI34" s="4" t="s">
        <v>789</v>
      </c>
      <c r="AJ34" s="4" t="s">
        <v>789</v>
      </c>
      <c r="AK34" s="4"/>
      <c r="AL34" s="4" t="s">
        <v>789</v>
      </c>
      <c r="AM34" s="4"/>
      <c r="AN34" s="4"/>
      <c r="AO34" s="4"/>
      <c r="AP34" s="4"/>
      <c r="AQ34" s="4" t="s">
        <v>789</v>
      </c>
      <c r="AR34" s="4"/>
      <c r="AS34" s="4"/>
      <c r="AT34" s="4"/>
      <c r="AU34" s="4"/>
      <c r="AV34" s="4"/>
      <c r="AW34" s="28"/>
      <c r="AX34" s="4"/>
      <c r="AY34" s="4"/>
      <c r="BA34" s="8"/>
    </row>
    <row r="35" spans="2:53" s="1" customFormat="1">
      <c r="B35" s="2">
        <v>32</v>
      </c>
      <c r="C35" s="2" t="s">
        <v>141</v>
      </c>
      <c r="D35" s="2" t="s">
        <v>126</v>
      </c>
      <c r="E35" s="2" t="s">
        <v>779</v>
      </c>
      <c r="F35" s="2" t="s">
        <v>17</v>
      </c>
      <c r="G35" s="2" t="s">
        <v>17</v>
      </c>
      <c r="H35" s="2" t="s">
        <v>84</v>
      </c>
      <c r="I35" s="2" t="s">
        <v>17</v>
      </c>
      <c r="J35" s="2" t="s">
        <v>20</v>
      </c>
      <c r="K35" s="2">
        <v>13</v>
      </c>
      <c r="L35" s="3" t="s">
        <v>93</v>
      </c>
      <c r="M35" s="2" t="s">
        <v>782</v>
      </c>
      <c r="N35" s="2" t="s">
        <v>790</v>
      </c>
      <c r="O35" s="2" t="s">
        <v>789</v>
      </c>
      <c r="P35" s="2" t="s">
        <v>812</v>
      </c>
      <c r="Q35" s="2" t="s">
        <v>824</v>
      </c>
      <c r="R35" s="2"/>
      <c r="S35" s="2"/>
      <c r="T35" s="2"/>
      <c r="U35" s="2"/>
      <c r="V35" s="2"/>
      <c r="W35" s="2" t="s">
        <v>789</v>
      </c>
      <c r="X35" s="2"/>
      <c r="Y35" s="2"/>
      <c r="Z35" s="2" t="s">
        <v>789</v>
      </c>
      <c r="AA35" s="2"/>
      <c r="AB35" s="2"/>
      <c r="AC35" s="2"/>
      <c r="AD35" s="2"/>
      <c r="AE35" s="2"/>
      <c r="AF35" s="2"/>
      <c r="AG35" s="2" t="s">
        <v>789</v>
      </c>
      <c r="AH35" s="2"/>
      <c r="AI35" s="2" t="s">
        <v>789</v>
      </c>
      <c r="AJ35" s="2" t="s">
        <v>789</v>
      </c>
      <c r="AK35" s="2"/>
      <c r="AL35" s="2" t="s">
        <v>789</v>
      </c>
      <c r="AM35" s="2"/>
      <c r="AN35" s="2"/>
      <c r="AO35" s="2" t="s">
        <v>789</v>
      </c>
      <c r="AP35" s="2"/>
      <c r="AQ35" s="2" t="s">
        <v>789</v>
      </c>
      <c r="AR35" s="2" t="s">
        <v>789</v>
      </c>
      <c r="AS35" s="2" t="s">
        <v>789</v>
      </c>
      <c r="AT35" s="2"/>
      <c r="AU35" s="2"/>
      <c r="AV35" s="2"/>
      <c r="AW35" s="26" t="s">
        <v>143</v>
      </c>
      <c r="AX35" s="2" t="s">
        <v>24</v>
      </c>
      <c r="AY35" s="2" t="s">
        <v>24</v>
      </c>
      <c r="BA35" s="8"/>
    </row>
    <row r="36" spans="2:53">
      <c r="B36" s="4">
        <v>33</v>
      </c>
      <c r="C36" s="4" t="s">
        <v>144</v>
      </c>
      <c r="D36" s="4" t="s">
        <v>126</v>
      </c>
      <c r="E36" s="4" t="s">
        <v>145</v>
      </c>
      <c r="F36" s="4" t="s">
        <v>39</v>
      </c>
      <c r="G36" s="4" t="s">
        <v>127</v>
      </c>
      <c r="H36" s="4" t="s">
        <v>17</v>
      </c>
      <c r="I36" s="4" t="s">
        <v>17</v>
      </c>
      <c r="J36" s="4" t="s">
        <v>70</v>
      </c>
      <c r="K36" s="4">
        <v>68</v>
      </c>
      <c r="L36" s="4" t="s">
        <v>146</v>
      </c>
      <c r="M36" s="4" t="s">
        <v>782</v>
      </c>
      <c r="N36" s="4" t="s">
        <v>17</v>
      </c>
      <c r="O36" s="4" t="s">
        <v>19</v>
      </c>
      <c r="P36" s="4" t="s">
        <v>17</v>
      </c>
      <c r="Q36" s="4" t="s">
        <v>825</v>
      </c>
      <c r="R36" s="4"/>
      <c r="S36" s="4"/>
      <c r="T36" s="4"/>
      <c r="U36" s="4"/>
      <c r="V36" s="4"/>
      <c r="W36" s="4" t="s">
        <v>789</v>
      </c>
      <c r="X36" s="4"/>
      <c r="Y36" s="4"/>
      <c r="Z36" s="4" t="s">
        <v>789</v>
      </c>
      <c r="AA36" s="4"/>
      <c r="AB36" s="4"/>
      <c r="AC36" s="4"/>
      <c r="AD36" s="4"/>
      <c r="AE36" s="4"/>
      <c r="AF36" s="4"/>
      <c r="AG36" s="4" t="s">
        <v>789</v>
      </c>
      <c r="AH36" s="4"/>
      <c r="AI36" s="4" t="s">
        <v>789</v>
      </c>
      <c r="AJ36" s="4" t="s">
        <v>789</v>
      </c>
      <c r="AK36" s="4"/>
      <c r="AL36" s="4" t="s">
        <v>789</v>
      </c>
      <c r="AM36" s="4"/>
      <c r="AN36" s="4" t="s">
        <v>789</v>
      </c>
      <c r="AO36" s="4"/>
      <c r="AP36" s="4"/>
      <c r="AQ36" s="4" t="s">
        <v>789</v>
      </c>
      <c r="AR36" s="4" t="s">
        <v>789</v>
      </c>
      <c r="AS36" s="4" t="s">
        <v>789</v>
      </c>
      <c r="AT36" s="4"/>
      <c r="AU36" s="4"/>
      <c r="AV36" s="4"/>
      <c r="AW36" s="27" t="s">
        <v>147</v>
      </c>
      <c r="AX36" s="4" t="s">
        <v>24</v>
      </c>
      <c r="AY36" s="4" t="s">
        <v>24</v>
      </c>
    </row>
    <row r="37" spans="2:53" s="1" customFormat="1">
      <c r="B37" s="2">
        <v>34</v>
      </c>
      <c r="C37" s="2" t="s">
        <v>148</v>
      </c>
      <c r="D37" s="2" t="s">
        <v>129</v>
      </c>
      <c r="E37" s="2" t="s">
        <v>149</v>
      </c>
      <c r="F37" s="2" t="s">
        <v>17</v>
      </c>
      <c r="G37" s="2" t="s">
        <v>17</v>
      </c>
      <c r="H37" s="2" t="s">
        <v>150</v>
      </c>
      <c r="I37" s="2" t="s">
        <v>19</v>
      </c>
      <c r="J37" s="2" t="s">
        <v>151</v>
      </c>
      <c r="K37" s="2">
        <v>17</v>
      </c>
      <c r="L37" s="3" t="s">
        <v>152</v>
      </c>
      <c r="M37" s="2" t="s">
        <v>828</v>
      </c>
      <c r="N37" s="2" t="s">
        <v>788</v>
      </c>
      <c r="O37" s="2" t="s">
        <v>789</v>
      </c>
      <c r="P37" s="2" t="s">
        <v>787</v>
      </c>
      <c r="Q37" s="2" t="s">
        <v>827</v>
      </c>
      <c r="R37" s="2"/>
      <c r="S37" s="2"/>
      <c r="T37" s="2"/>
      <c r="U37" s="2"/>
      <c r="V37" s="2"/>
      <c r="W37" s="2" t="s">
        <v>789</v>
      </c>
      <c r="X37" s="2" t="s">
        <v>789</v>
      </c>
      <c r="Y37" s="2"/>
      <c r="Z37" s="2" t="s">
        <v>789</v>
      </c>
      <c r="AA37" s="2"/>
      <c r="AB37" s="2"/>
      <c r="AC37" s="2"/>
      <c r="AD37" s="2"/>
      <c r="AE37" s="2"/>
      <c r="AF37" s="2"/>
      <c r="AG37" s="2" t="s">
        <v>789</v>
      </c>
      <c r="AH37" s="2"/>
      <c r="AI37" s="2" t="s">
        <v>789</v>
      </c>
      <c r="AJ37" s="2" t="s">
        <v>789</v>
      </c>
      <c r="AK37" s="2"/>
      <c r="AL37" s="2" t="s">
        <v>789</v>
      </c>
      <c r="AM37" s="2"/>
      <c r="AN37" s="2"/>
      <c r="AO37" s="2" t="s">
        <v>789</v>
      </c>
      <c r="AP37" s="2"/>
      <c r="AQ37" s="2" t="s">
        <v>789</v>
      </c>
      <c r="AR37" s="2" t="s">
        <v>789</v>
      </c>
      <c r="AS37" s="2"/>
      <c r="AT37" s="2"/>
      <c r="AU37" s="2"/>
      <c r="AV37" s="2"/>
      <c r="AW37" s="26" t="s">
        <v>153</v>
      </c>
      <c r="AX37" s="2" t="s">
        <v>24</v>
      </c>
      <c r="AY37" s="2" t="s">
        <v>24</v>
      </c>
      <c r="BA37" s="8"/>
    </row>
    <row r="38" spans="2:53">
      <c r="B38" s="2">
        <v>35</v>
      </c>
      <c r="C38" s="2" t="s">
        <v>154</v>
      </c>
      <c r="D38" s="2" t="s">
        <v>31</v>
      </c>
      <c r="E38" s="2" t="s">
        <v>38</v>
      </c>
      <c r="F38" s="2" t="s">
        <v>17</v>
      </c>
      <c r="G38" s="2" t="s">
        <v>17</v>
      </c>
      <c r="H38" s="2" t="s">
        <v>84</v>
      </c>
      <c r="I38" s="2" t="s">
        <v>17</v>
      </c>
      <c r="J38" s="2" t="s">
        <v>20</v>
      </c>
      <c r="K38" s="2">
        <v>10</v>
      </c>
      <c r="L38" s="3" t="s">
        <v>85</v>
      </c>
      <c r="M38" s="2" t="s">
        <v>782</v>
      </c>
      <c r="N38" s="2" t="s">
        <v>790</v>
      </c>
      <c r="O38" s="2" t="s">
        <v>789</v>
      </c>
      <c r="P38" s="2" t="s">
        <v>797</v>
      </c>
      <c r="Q38" s="2" t="s">
        <v>90</v>
      </c>
      <c r="R38" s="2"/>
      <c r="S38" s="2"/>
      <c r="T38" s="2"/>
      <c r="U38" s="2"/>
      <c r="V38" s="2"/>
      <c r="W38" s="2" t="s">
        <v>789</v>
      </c>
      <c r="X38" s="2" t="s">
        <v>789</v>
      </c>
      <c r="Y38" s="2"/>
      <c r="Z38" s="2" t="s">
        <v>789</v>
      </c>
      <c r="AA38" s="2"/>
      <c r="AB38" s="2"/>
      <c r="AC38" s="2"/>
      <c r="AD38" s="2"/>
      <c r="AE38" s="2"/>
      <c r="AF38" s="2"/>
      <c r="AG38" s="2" t="s">
        <v>789</v>
      </c>
      <c r="AH38" s="2"/>
      <c r="AI38" s="2" t="s">
        <v>789</v>
      </c>
      <c r="AJ38" s="2" t="s">
        <v>789</v>
      </c>
      <c r="AK38" s="2"/>
      <c r="AL38" s="2" t="s">
        <v>789</v>
      </c>
      <c r="AM38" s="2"/>
      <c r="AN38" s="2" t="s">
        <v>789</v>
      </c>
      <c r="AO38" s="2"/>
      <c r="AP38" s="2"/>
      <c r="AQ38" s="2" t="s">
        <v>789</v>
      </c>
      <c r="AR38" s="2" t="s">
        <v>789</v>
      </c>
      <c r="AS38" s="2" t="s">
        <v>789</v>
      </c>
      <c r="AT38" s="2"/>
      <c r="AU38" s="2"/>
      <c r="AV38" s="2"/>
      <c r="AW38" s="26" t="s">
        <v>155</v>
      </c>
      <c r="AX38" s="2" t="s">
        <v>24</v>
      </c>
      <c r="AY38" s="2" t="s">
        <v>24</v>
      </c>
    </row>
    <row r="39" spans="2:53" s="1" customFormat="1" ht="37.5">
      <c r="B39" s="2">
        <v>36</v>
      </c>
      <c r="C39" s="2" t="s">
        <v>156</v>
      </c>
      <c r="D39" s="2" t="s">
        <v>126</v>
      </c>
      <c r="E39" s="2" t="s">
        <v>142</v>
      </c>
      <c r="F39" s="2" t="s">
        <v>17</v>
      </c>
      <c r="G39" s="2" t="s">
        <v>17</v>
      </c>
      <c r="H39" s="2" t="s">
        <v>84</v>
      </c>
      <c r="I39" s="2" t="s">
        <v>17</v>
      </c>
      <c r="J39" s="2" t="s">
        <v>20</v>
      </c>
      <c r="K39" s="2">
        <v>1</v>
      </c>
      <c r="L39" s="2" t="s">
        <v>157</v>
      </c>
      <c r="M39" s="2" t="s">
        <v>782</v>
      </c>
      <c r="N39" s="2" t="s">
        <v>805</v>
      </c>
      <c r="O39" s="2" t="s">
        <v>19</v>
      </c>
      <c r="P39" s="2" t="s">
        <v>805</v>
      </c>
      <c r="Q39" s="2" t="s">
        <v>158</v>
      </c>
      <c r="R39" s="2"/>
      <c r="S39" s="2"/>
      <c r="T39" s="2"/>
      <c r="U39" s="2"/>
      <c r="V39" s="2"/>
      <c r="W39" s="2" t="s">
        <v>789</v>
      </c>
      <c r="X39" s="2" t="s">
        <v>789</v>
      </c>
      <c r="Y39" s="2"/>
      <c r="Z39" s="2" t="s">
        <v>789</v>
      </c>
      <c r="AA39" s="2"/>
      <c r="AB39" s="2"/>
      <c r="AC39" s="2"/>
      <c r="AD39" s="2"/>
      <c r="AE39" s="2"/>
      <c r="AF39" s="2"/>
      <c r="AG39" s="2" t="s">
        <v>789</v>
      </c>
      <c r="AH39" s="2"/>
      <c r="AI39" s="2" t="s">
        <v>789</v>
      </c>
      <c r="AJ39" s="2" t="s">
        <v>789</v>
      </c>
      <c r="AK39" s="2"/>
      <c r="AL39" s="2" t="s">
        <v>789</v>
      </c>
      <c r="AM39" s="2"/>
      <c r="AN39" s="2"/>
      <c r="AO39" s="2" t="s">
        <v>789</v>
      </c>
      <c r="AP39" s="2"/>
      <c r="AQ39" s="2" t="s">
        <v>789</v>
      </c>
      <c r="AR39" s="2"/>
      <c r="AS39" s="2"/>
      <c r="AT39" s="2"/>
      <c r="AU39" s="2"/>
      <c r="AV39" s="2"/>
      <c r="AW39" s="26" t="s">
        <v>159</v>
      </c>
      <c r="AX39" s="2" t="s">
        <v>24</v>
      </c>
      <c r="AY39" s="2" t="s">
        <v>24</v>
      </c>
    </row>
    <row r="40" spans="2:53">
      <c r="B40" s="4">
        <v>37</v>
      </c>
      <c r="C40" s="4" t="s">
        <v>160</v>
      </c>
      <c r="D40" s="4" t="s">
        <v>62</v>
      </c>
      <c r="E40" s="4" t="s">
        <v>63</v>
      </c>
      <c r="F40" s="4" t="s">
        <v>39</v>
      </c>
      <c r="G40" s="4" t="s">
        <v>161</v>
      </c>
      <c r="H40" s="4"/>
      <c r="I40" s="4"/>
      <c r="J40" s="4"/>
      <c r="K40" s="4"/>
      <c r="L40" s="4"/>
      <c r="M40" s="4" t="s">
        <v>831</v>
      </c>
      <c r="N40" s="4" t="s">
        <v>790</v>
      </c>
      <c r="O40" s="4" t="s">
        <v>789</v>
      </c>
      <c r="P40" s="4" t="s">
        <v>796</v>
      </c>
      <c r="Q40" s="4" t="s">
        <v>829</v>
      </c>
      <c r="R40" s="4"/>
      <c r="S40" s="4"/>
      <c r="T40" s="4"/>
      <c r="U40" s="4"/>
      <c r="V40" s="4"/>
      <c r="W40" s="4" t="s">
        <v>789</v>
      </c>
      <c r="X40" s="4" t="s">
        <v>789</v>
      </c>
      <c r="Y40" s="4"/>
      <c r="Z40" s="4" t="s">
        <v>789</v>
      </c>
      <c r="AA40" s="4"/>
      <c r="AB40" s="4"/>
      <c r="AC40" s="4"/>
      <c r="AD40" s="4"/>
      <c r="AE40" s="4"/>
      <c r="AF40" s="4"/>
      <c r="AG40" s="4" t="s">
        <v>789</v>
      </c>
      <c r="AH40" s="4"/>
      <c r="AI40" s="4" t="s">
        <v>789</v>
      </c>
      <c r="AJ40" s="4" t="s">
        <v>789</v>
      </c>
      <c r="AK40" s="4"/>
      <c r="AL40" s="4" t="s">
        <v>789</v>
      </c>
      <c r="AM40" s="4"/>
      <c r="AN40" s="4" t="s">
        <v>789</v>
      </c>
      <c r="AO40" s="4"/>
      <c r="AP40" s="4"/>
      <c r="AQ40" s="4" t="s">
        <v>789</v>
      </c>
      <c r="AR40" s="4" t="s">
        <v>789</v>
      </c>
      <c r="AS40" s="4" t="s">
        <v>789</v>
      </c>
      <c r="AT40" s="4"/>
      <c r="AU40" s="4"/>
      <c r="AV40" s="4" t="s">
        <v>789</v>
      </c>
      <c r="AW40" s="27"/>
      <c r="AX40" s="4"/>
      <c r="AY40" s="4"/>
    </row>
    <row r="41" spans="2:53">
      <c r="B41" s="2">
        <v>38</v>
      </c>
      <c r="C41" s="2" t="s">
        <v>162</v>
      </c>
      <c r="D41" s="2" t="s">
        <v>163</v>
      </c>
      <c r="E41" s="2" t="s">
        <v>164</v>
      </c>
      <c r="F41" s="2" t="s">
        <v>17</v>
      </c>
      <c r="G41" s="2" t="s">
        <v>17</v>
      </c>
      <c r="H41" s="2" t="s">
        <v>84</v>
      </c>
      <c r="I41" s="2" t="s">
        <v>17</v>
      </c>
      <c r="J41" s="2" t="s">
        <v>20</v>
      </c>
      <c r="K41" s="2">
        <v>3</v>
      </c>
      <c r="L41" s="3" t="s">
        <v>85</v>
      </c>
      <c r="M41" s="2" t="s">
        <v>782</v>
      </c>
      <c r="N41" s="2" t="s">
        <v>790</v>
      </c>
      <c r="O41" s="2" t="s">
        <v>789</v>
      </c>
      <c r="P41" s="2" t="s">
        <v>796</v>
      </c>
      <c r="Q41" s="2" t="s">
        <v>165</v>
      </c>
      <c r="R41" s="2"/>
      <c r="S41" s="2"/>
      <c r="T41" s="2"/>
      <c r="U41" s="2"/>
      <c r="V41" s="2"/>
      <c r="W41" s="2" t="s">
        <v>789</v>
      </c>
      <c r="X41" s="2" t="s">
        <v>789</v>
      </c>
      <c r="Y41" s="2"/>
      <c r="Z41" s="2" t="s">
        <v>789</v>
      </c>
      <c r="AA41" s="2"/>
      <c r="AB41" s="2"/>
      <c r="AC41" s="2"/>
      <c r="AD41" s="2"/>
      <c r="AE41" s="2"/>
      <c r="AF41" s="2"/>
      <c r="AG41" s="2" t="s">
        <v>789</v>
      </c>
      <c r="AH41" s="2"/>
      <c r="AI41" s="2" t="s">
        <v>789</v>
      </c>
      <c r="AJ41" s="2" t="s">
        <v>789</v>
      </c>
      <c r="AK41" s="2"/>
      <c r="AL41" s="2" t="s">
        <v>789</v>
      </c>
      <c r="AM41" s="2"/>
      <c r="AN41" s="2" t="s">
        <v>789</v>
      </c>
      <c r="AO41" s="2" t="s">
        <v>789</v>
      </c>
      <c r="AP41" s="2"/>
      <c r="AQ41" s="2" t="s">
        <v>789</v>
      </c>
      <c r="AR41" s="2" t="s">
        <v>789</v>
      </c>
      <c r="AS41" s="2" t="s">
        <v>789</v>
      </c>
      <c r="AT41" s="2"/>
      <c r="AU41" s="2"/>
      <c r="AV41" s="2"/>
      <c r="AW41" s="26" t="s">
        <v>166</v>
      </c>
      <c r="AX41" s="2" t="s">
        <v>24</v>
      </c>
      <c r="AY41" s="2" t="s">
        <v>24</v>
      </c>
    </row>
    <row r="42" spans="2:53" s="1" customFormat="1">
      <c r="B42" s="2">
        <v>39</v>
      </c>
      <c r="C42" s="2" t="s">
        <v>167</v>
      </c>
      <c r="D42" s="2" t="s">
        <v>31</v>
      </c>
      <c r="E42" s="2" t="s">
        <v>32</v>
      </c>
      <c r="F42" s="2" t="s">
        <v>17</v>
      </c>
      <c r="G42" s="2" t="s">
        <v>17</v>
      </c>
      <c r="H42" s="2" t="s">
        <v>84</v>
      </c>
      <c r="I42" s="2" t="s">
        <v>34</v>
      </c>
      <c r="J42" s="2" t="s">
        <v>20</v>
      </c>
      <c r="K42" s="2">
        <v>3</v>
      </c>
      <c r="L42" s="3" t="s">
        <v>85</v>
      </c>
      <c r="M42" s="2" t="s">
        <v>782</v>
      </c>
      <c r="N42" s="2" t="s">
        <v>790</v>
      </c>
      <c r="O42" s="2" t="s">
        <v>789</v>
      </c>
      <c r="P42" s="2" t="s">
        <v>796</v>
      </c>
      <c r="Q42" s="2" t="s">
        <v>47</v>
      </c>
      <c r="R42" s="2"/>
      <c r="S42" s="2"/>
      <c r="T42" s="2"/>
      <c r="U42" s="2"/>
      <c r="V42" s="2"/>
      <c r="W42" s="2" t="s">
        <v>789</v>
      </c>
      <c r="X42" s="2" t="s">
        <v>789</v>
      </c>
      <c r="Y42" s="2"/>
      <c r="Z42" s="2" t="s">
        <v>789</v>
      </c>
      <c r="AA42" s="2"/>
      <c r="AB42" s="2"/>
      <c r="AC42" s="2"/>
      <c r="AD42" s="2"/>
      <c r="AE42" s="2"/>
      <c r="AF42" s="2"/>
      <c r="AG42" s="2" t="s">
        <v>789</v>
      </c>
      <c r="AH42" s="2"/>
      <c r="AI42" s="2" t="s">
        <v>789</v>
      </c>
      <c r="AJ42" s="2" t="s">
        <v>789</v>
      </c>
      <c r="AK42" s="2"/>
      <c r="AL42" s="2" t="s">
        <v>789</v>
      </c>
      <c r="AM42" s="2"/>
      <c r="AN42" s="2" t="s">
        <v>789</v>
      </c>
      <c r="AO42" s="2"/>
      <c r="AP42" s="2"/>
      <c r="AQ42" s="2" t="s">
        <v>789</v>
      </c>
      <c r="AR42" s="2"/>
      <c r="AS42" s="2" t="s">
        <v>789</v>
      </c>
      <c r="AT42" s="2"/>
      <c r="AU42" s="2"/>
      <c r="AV42" s="2"/>
      <c r="AW42" s="26" t="s">
        <v>168</v>
      </c>
      <c r="AX42" s="2" t="s">
        <v>24</v>
      </c>
      <c r="AY42" s="2" t="s">
        <v>24</v>
      </c>
    </row>
    <row r="43" spans="2:53" ht="37.5">
      <c r="B43" s="2">
        <v>40</v>
      </c>
      <c r="C43" s="2" t="s">
        <v>169</v>
      </c>
      <c r="D43" s="2" t="s">
        <v>31</v>
      </c>
      <c r="E43" s="24" t="s">
        <v>170</v>
      </c>
      <c r="F43" s="2" t="s">
        <v>17</v>
      </c>
      <c r="G43" s="2" t="s">
        <v>17</v>
      </c>
      <c r="H43" s="2" t="s">
        <v>84</v>
      </c>
      <c r="I43" s="2" t="s">
        <v>19</v>
      </c>
      <c r="J43" s="2" t="s">
        <v>20</v>
      </c>
      <c r="K43" s="2">
        <v>2</v>
      </c>
      <c r="L43" s="3" t="s">
        <v>110</v>
      </c>
      <c r="M43" s="2" t="s">
        <v>782</v>
      </c>
      <c r="N43" s="2" t="s">
        <v>790</v>
      </c>
      <c r="O43" s="2" t="s">
        <v>789</v>
      </c>
      <c r="P43" s="2" t="s">
        <v>787</v>
      </c>
      <c r="Q43" s="2" t="s">
        <v>171</v>
      </c>
      <c r="R43" s="2"/>
      <c r="S43" s="2"/>
      <c r="T43" s="2"/>
      <c r="U43" s="2"/>
      <c r="V43" s="2"/>
      <c r="W43" s="2" t="s">
        <v>789</v>
      </c>
      <c r="X43" s="2" t="s">
        <v>789</v>
      </c>
      <c r="Y43" s="2"/>
      <c r="Z43" s="2" t="s">
        <v>789</v>
      </c>
      <c r="AA43" s="2"/>
      <c r="AB43" s="2"/>
      <c r="AC43" s="2"/>
      <c r="AD43" s="2"/>
      <c r="AE43" s="2"/>
      <c r="AF43" s="2"/>
      <c r="AG43" s="2" t="s">
        <v>789</v>
      </c>
      <c r="AH43" s="2"/>
      <c r="AI43" s="2" t="s">
        <v>789</v>
      </c>
      <c r="AJ43" s="2" t="s">
        <v>789</v>
      </c>
      <c r="AK43" s="2"/>
      <c r="AL43" s="2" t="s">
        <v>789</v>
      </c>
      <c r="AM43" s="2"/>
      <c r="AN43" s="2"/>
      <c r="AO43" s="2" t="s">
        <v>789</v>
      </c>
      <c r="AP43" s="2"/>
      <c r="AQ43" s="2" t="s">
        <v>789</v>
      </c>
      <c r="AR43" s="2" t="s">
        <v>789</v>
      </c>
      <c r="AS43" s="2" t="s">
        <v>789</v>
      </c>
      <c r="AT43" s="2"/>
      <c r="AU43" s="2"/>
      <c r="AV43" s="2"/>
      <c r="AW43" s="26" t="s">
        <v>172</v>
      </c>
      <c r="AX43" s="2" t="s">
        <v>24</v>
      </c>
      <c r="AY43" s="2" t="s">
        <v>24</v>
      </c>
    </row>
    <row r="44" spans="2:53">
      <c r="B44" s="2">
        <v>41</v>
      </c>
      <c r="C44" s="2" t="s">
        <v>173</v>
      </c>
      <c r="D44" s="2" t="s">
        <v>129</v>
      </c>
      <c r="E44" s="2" t="s">
        <v>174</v>
      </c>
      <c r="F44" s="2" t="s">
        <v>17</v>
      </c>
      <c r="G44" s="2" t="s">
        <v>17</v>
      </c>
      <c r="H44" s="2" t="s">
        <v>84</v>
      </c>
      <c r="I44" s="2" t="s">
        <v>17</v>
      </c>
      <c r="J44" s="2" t="s">
        <v>20</v>
      </c>
      <c r="K44" s="2">
        <v>6</v>
      </c>
      <c r="L44" s="3" t="s">
        <v>85</v>
      </c>
      <c r="M44" s="2" t="s">
        <v>782</v>
      </c>
      <c r="N44" s="2" t="s">
        <v>790</v>
      </c>
      <c r="O44" s="2" t="s">
        <v>789</v>
      </c>
      <c r="P44" s="2" t="s">
        <v>797</v>
      </c>
      <c r="Q44" s="2" t="s">
        <v>86</v>
      </c>
      <c r="R44" s="2"/>
      <c r="S44" s="2"/>
      <c r="T44" s="2"/>
      <c r="U44" s="2"/>
      <c r="V44" s="2"/>
      <c r="W44" s="2"/>
      <c r="X44" s="2"/>
      <c r="Y44" s="2"/>
      <c r="Z44" s="2" t="s">
        <v>789</v>
      </c>
      <c r="AA44" s="2"/>
      <c r="AB44" s="2"/>
      <c r="AC44" s="2"/>
      <c r="AD44" s="2"/>
      <c r="AE44" s="2"/>
      <c r="AF44" s="2"/>
      <c r="AG44" s="2" t="s">
        <v>789</v>
      </c>
      <c r="AH44" s="2"/>
      <c r="AI44" s="2"/>
      <c r="AJ44" s="2" t="s">
        <v>789</v>
      </c>
      <c r="AK44" s="2"/>
      <c r="AL44" s="2" t="s">
        <v>789</v>
      </c>
      <c r="AM44" s="2"/>
      <c r="AN44" s="2"/>
      <c r="AO44" s="2" t="s">
        <v>789</v>
      </c>
      <c r="AP44" s="2"/>
      <c r="AQ44" s="2" t="s">
        <v>789</v>
      </c>
      <c r="AR44" s="2"/>
      <c r="AS44" s="2"/>
      <c r="AT44" s="2"/>
      <c r="AU44" s="2"/>
      <c r="AV44" s="2"/>
      <c r="AW44" s="26" t="s">
        <v>175</v>
      </c>
      <c r="AX44" s="2" t="s">
        <v>24</v>
      </c>
      <c r="AY44" s="2" t="s">
        <v>24</v>
      </c>
    </row>
    <row r="45" spans="2:53">
      <c r="B45" s="2">
        <v>42</v>
      </c>
      <c r="C45" s="2" t="s">
        <v>176</v>
      </c>
      <c r="D45" s="2" t="s">
        <v>31</v>
      </c>
      <c r="E45" s="2" t="s">
        <v>38</v>
      </c>
      <c r="F45" s="2" t="s">
        <v>17</v>
      </c>
      <c r="G45" s="2" t="s">
        <v>17</v>
      </c>
      <c r="H45" s="2" t="s">
        <v>84</v>
      </c>
      <c r="I45" s="2" t="s">
        <v>19</v>
      </c>
      <c r="J45" s="2" t="s">
        <v>20</v>
      </c>
      <c r="K45" s="2">
        <v>12</v>
      </c>
      <c r="L45" s="3" t="s">
        <v>110</v>
      </c>
      <c r="M45" s="2" t="s">
        <v>782</v>
      </c>
      <c r="N45" s="2" t="s">
        <v>790</v>
      </c>
      <c r="O45" s="2" t="s">
        <v>789</v>
      </c>
      <c r="P45" s="2" t="s">
        <v>793</v>
      </c>
      <c r="Q45" s="2" t="s">
        <v>177</v>
      </c>
      <c r="R45" s="2"/>
      <c r="S45" s="2"/>
      <c r="T45" s="2"/>
      <c r="U45" s="2"/>
      <c r="V45" s="2"/>
      <c r="W45" s="2" t="s">
        <v>789</v>
      </c>
      <c r="X45" s="2" t="s">
        <v>789</v>
      </c>
      <c r="Y45" s="2"/>
      <c r="Z45" s="2" t="s">
        <v>789</v>
      </c>
      <c r="AA45" s="2"/>
      <c r="AB45" s="2"/>
      <c r="AC45" s="2" t="s">
        <v>789</v>
      </c>
      <c r="AD45" s="2"/>
      <c r="AE45" s="2"/>
      <c r="AF45" s="2"/>
      <c r="AG45" s="2" t="s">
        <v>789</v>
      </c>
      <c r="AH45" s="2"/>
      <c r="AI45" s="2" t="s">
        <v>789</v>
      </c>
      <c r="AJ45" s="2" t="s">
        <v>789</v>
      </c>
      <c r="AK45" s="2"/>
      <c r="AL45" s="2" t="s">
        <v>789</v>
      </c>
      <c r="AM45" s="2"/>
      <c r="AN45" s="2"/>
      <c r="AO45" s="2"/>
      <c r="AP45" s="2"/>
      <c r="AQ45" s="2" t="s">
        <v>789</v>
      </c>
      <c r="AR45" s="2"/>
      <c r="AS45" s="2" t="s">
        <v>789</v>
      </c>
      <c r="AT45" s="2"/>
      <c r="AU45" s="2"/>
      <c r="AV45" s="2"/>
      <c r="AW45" s="26" t="s">
        <v>178</v>
      </c>
      <c r="AX45" s="2" t="s">
        <v>24</v>
      </c>
      <c r="AY45" s="2" t="s">
        <v>24</v>
      </c>
    </row>
    <row r="46" spans="2:53" s="1" customFormat="1">
      <c r="B46" s="2">
        <v>43</v>
      </c>
      <c r="C46" s="2" t="s">
        <v>179</v>
      </c>
      <c r="D46" s="2" t="s">
        <v>31</v>
      </c>
      <c r="E46" s="2" t="s">
        <v>38</v>
      </c>
      <c r="F46" s="2" t="s">
        <v>17</v>
      </c>
      <c r="G46" s="2" t="s">
        <v>17</v>
      </c>
      <c r="H46" s="2" t="s">
        <v>84</v>
      </c>
      <c r="I46" s="2" t="s">
        <v>17</v>
      </c>
      <c r="J46" s="2" t="s">
        <v>20</v>
      </c>
      <c r="K46" s="2" t="s">
        <v>180</v>
      </c>
      <c r="L46" s="3" t="s">
        <v>85</v>
      </c>
      <c r="M46" s="2" t="s">
        <v>782</v>
      </c>
      <c r="N46" s="2" t="s">
        <v>790</v>
      </c>
      <c r="O46" s="2" t="s">
        <v>789</v>
      </c>
      <c r="P46" s="2" t="s">
        <v>793</v>
      </c>
      <c r="Q46" s="2" t="s">
        <v>181</v>
      </c>
      <c r="R46" s="2"/>
      <c r="S46" s="2"/>
      <c r="T46" s="2"/>
      <c r="U46" s="2"/>
      <c r="V46" s="2"/>
      <c r="W46" s="2" t="s">
        <v>789</v>
      </c>
      <c r="X46" s="2" t="s">
        <v>789</v>
      </c>
      <c r="Y46" s="2"/>
      <c r="Z46" s="2" t="s">
        <v>789</v>
      </c>
      <c r="AA46" s="2"/>
      <c r="AB46" s="2"/>
      <c r="AC46" s="2" t="s">
        <v>789</v>
      </c>
      <c r="AD46" s="2"/>
      <c r="AE46" s="2"/>
      <c r="AF46" s="2"/>
      <c r="AG46" s="2" t="s">
        <v>789</v>
      </c>
      <c r="AH46" s="2"/>
      <c r="AI46" s="2" t="s">
        <v>789</v>
      </c>
      <c r="AJ46" s="2" t="s">
        <v>789</v>
      </c>
      <c r="AK46" s="2"/>
      <c r="AL46" s="2" t="s">
        <v>789</v>
      </c>
      <c r="AM46" s="2"/>
      <c r="AN46" s="2"/>
      <c r="AO46" s="2" t="s">
        <v>789</v>
      </c>
      <c r="AP46" s="2"/>
      <c r="AQ46" s="2" t="s">
        <v>789</v>
      </c>
      <c r="AR46" s="2"/>
      <c r="AS46" s="2" t="s">
        <v>789</v>
      </c>
      <c r="AT46" s="2"/>
      <c r="AU46" s="2"/>
      <c r="AV46" s="2"/>
      <c r="AW46" s="26" t="s">
        <v>182</v>
      </c>
      <c r="AX46" s="2" t="s">
        <v>24</v>
      </c>
      <c r="AY46" s="2" t="s">
        <v>24</v>
      </c>
    </row>
    <row r="47" spans="2:53" s="1" customFormat="1">
      <c r="B47" s="2">
        <v>44</v>
      </c>
      <c r="C47" s="2" t="s">
        <v>183</v>
      </c>
      <c r="D47" s="2" t="s">
        <v>31</v>
      </c>
      <c r="E47" s="2" t="s">
        <v>50</v>
      </c>
      <c r="F47" s="2" t="s">
        <v>17</v>
      </c>
      <c r="G47" s="2" t="s">
        <v>17</v>
      </c>
      <c r="H47" s="2" t="s">
        <v>84</v>
      </c>
      <c r="I47" s="2" t="s">
        <v>19</v>
      </c>
      <c r="J47" s="2" t="s">
        <v>20</v>
      </c>
      <c r="K47" s="2">
        <v>29</v>
      </c>
      <c r="L47" s="3" t="s">
        <v>110</v>
      </c>
      <c r="M47" s="2" t="s">
        <v>782</v>
      </c>
      <c r="N47" s="2" t="s">
        <v>790</v>
      </c>
      <c r="O47" s="2" t="s">
        <v>789</v>
      </c>
      <c r="P47" s="2" t="s">
        <v>793</v>
      </c>
      <c r="Q47" s="2" t="s">
        <v>158</v>
      </c>
      <c r="R47" s="2"/>
      <c r="S47" s="2"/>
      <c r="T47" s="2"/>
      <c r="U47" s="2"/>
      <c r="V47" s="2"/>
      <c r="W47" s="2" t="s">
        <v>789</v>
      </c>
      <c r="X47" s="2" t="s">
        <v>789</v>
      </c>
      <c r="Y47" s="2"/>
      <c r="Z47" s="2" t="s">
        <v>789</v>
      </c>
      <c r="AA47" s="2"/>
      <c r="AB47" s="2"/>
      <c r="AC47" s="2"/>
      <c r="AD47" s="2"/>
      <c r="AE47" s="2"/>
      <c r="AF47" s="2"/>
      <c r="AG47" s="2" t="s">
        <v>789</v>
      </c>
      <c r="AH47" s="2"/>
      <c r="AI47" s="2" t="s">
        <v>789</v>
      </c>
      <c r="AJ47" s="2" t="s">
        <v>789</v>
      </c>
      <c r="AK47" s="2"/>
      <c r="AL47" s="2" t="s">
        <v>789</v>
      </c>
      <c r="AM47" s="2"/>
      <c r="AN47" s="2"/>
      <c r="AO47" s="2" t="s">
        <v>789</v>
      </c>
      <c r="AP47" s="2"/>
      <c r="AQ47" s="2" t="s">
        <v>789</v>
      </c>
      <c r="AR47" s="2"/>
      <c r="AS47" s="2"/>
      <c r="AT47" s="2"/>
      <c r="AU47" s="2"/>
      <c r="AV47" s="2"/>
      <c r="AW47" s="26" t="s">
        <v>184</v>
      </c>
      <c r="AX47" s="2" t="s">
        <v>24</v>
      </c>
      <c r="AY47" s="2" t="s">
        <v>24</v>
      </c>
    </row>
    <row r="48" spans="2:53" ht="37.5">
      <c r="B48" s="2">
        <v>45</v>
      </c>
      <c r="C48" s="2" t="s">
        <v>185</v>
      </c>
      <c r="D48" s="2" t="s">
        <v>16</v>
      </c>
      <c r="E48" s="2" t="s">
        <v>780</v>
      </c>
      <c r="F48" s="2" t="s">
        <v>17</v>
      </c>
      <c r="G48" s="2" t="s">
        <v>17</v>
      </c>
      <c r="H48" s="2" t="s">
        <v>84</v>
      </c>
      <c r="I48" s="2" t="s">
        <v>19</v>
      </c>
      <c r="J48" s="2" t="s">
        <v>20</v>
      </c>
      <c r="K48" s="2" t="s">
        <v>186</v>
      </c>
      <c r="L48" s="3" t="s">
        <v>187</v>
      </c>
      <c r="M48" s="2" t="s">
        <v>830</v>
      </c>
      <c r="N48" s="2" t="s">
        <v>788</v>
      </c>
      <c r="O48" s="2" t="s">
        <v>789</v>
      </c>
      <c r="P48" s="2" t="s">
        <v>785</v>
      </c>
      <c r="Q48" s="2" t="s">
        <v>188</v>
      </c>
      <c r="R48" s="2"/>
      <c r="S48" s="2"/>
      <c r="T48" s="2"/>
      <c r="U48" s="2"/>
      <c r="V48" s="2"/>
      <c r="W48" s="2" t="s">
        <v>789</v>
      </c>
      <c r="X48" s="2" t="s">
        <v>789</v>
      </c>
      <c r="Y48" s="2"/>
      <c r="Z48" s="2" t="s">
        <v>789</v>
      </c>
      <c r="AA48" s="2"/>
      <c r="AB48" s="2"/>
      <c r="AC48" s="2"/>
      <c r="AD48" s="2"/>
      <c r="AE48" s="2"/>
      <c r="AF48" s="2"/>
      <c r="AG48" s="2" t="s">
        <v>789</v>
      </c>
      <c r="AH48" s="2" t="s">
        <v>789</v>
      </c>
      <c r="AI48" s="2" t="s">
        <v>789</v>
      </c>
      <c r="AJ48" s="2" t="s">
        <v>789</v>
      </c>
      <c r="AK48" s="2"/>
      <c r="AL48" s="2" t="s">
        <v>789</v>
      </c>
      <c r="AM48" s="2"/>
      <c r="AN48" s="2" t="s">
        <v>789</v>
      </c>
      <c r="AO48" s="2"/>
      <c r="AP48" s="2"/>
      <c r="AQ48" s="2" t="s">
        <v>789</v>
      </c>
      <c r="AR48" s="2" t="s">
        <v>789</v>
      </c>
      <c r="AS48" s="2" t="s">
        <v>789</v>
      </c>
      <c r="AT48" s="2"/>
      <c r="AU48" s="2"/>
      <c r="AV48" s="2"/>
      <c r="AW48" s="26" t="s">
        <v>189</v>
      </c>
      <c r="AX48" s="2" t="s">
        <v>17</v>
      </c>
      <c r="AY48" s="2" t="s">
        <v>24</v>
      </c>
      <c r="BA48" s="8"/>
    </row>
    <row r="49" spans="2:51" s="1" customFormat="1" ht="37.5">
      <c r="B49" s="2">
        <v>46</v>
      </c>
      <c r="C49" s="2" t="s">
        <v>190</v>
      </c>
      <c r="D49" s="2" t="s">
        <v>31</v>
      </c>
      <c r="E49" s="24" t="s">
        <v>170</v>
      </c>
      <c r="F49" s="2" t="s">
        <v>17</v>
      </c>
      <c r="G49" s="2" t="s">
        <v>17</v>
      </c>
      <c r="H49" s="2" t="s">
        <v>84</v>
      </c>
      <c r="I49" s="2" t="s">
        <v>17</v>
      </c>
      <c r="J49" s="2" t="s">
        <v>20</v>
      </c>
      <c r="K49" s="2">
        <v>80</v>
      </c>
      <c r="L49" s="3" t="s">
        <v>187</v>
      </c>
      <c r="M49" s="2" t="s">
        <v>782</v>
      </c>
      <c r="N49" s="2" t="s">
        <v>790</v>
      </c>
      <c r="O49" s="2" t="s">
        <v>789</v>
      </c>
      <c r="P49" s="2" t="s">
        <v>785</v>
      </c>
      <c r="Q49" s="2" t="s">
        <v>191</v>
      </c>
      <c r="R49" s="2"/>
      <c r="S49" s="2"/>
      <c r="T49" s="2"/>
      <c r="U49" s="2"/>
      <c r="V49" s="2"/>
      <c r="W49" s="2" t="s">
        <v>789</v>
      </c>
      <c r="X49" s="2" t="s">
        <v>789</v>
      </c>
      <c r="Y49" s="2"/>
      <c r="Z49" s="2" t="s">
        <v>789</v>
      </c>
      <c r="AA49" s="2"/>
      <c r="AB49" s="2"/>
      <c r="AC49" s="2" t="s">
        <v>789</v>
      </c>
      <c r="AD49" s="2"/>
      <c r="AE49" s="2"/>
      <c r="AF49" s="2"/>
      <c r="AG49" s="2" t="s">
        <v>789</v>
      </c>
      <c r="AH49" s="2"/>
      <c r="AI49" s="2" t="s">
        <v>789</v>
      </c>
      <c r="AJ49" s="2" t="s">
        <v>789</v>
      </c>
      <c r="AK49" s="2"/>
      <c r="AL49" s="2"/>
      <c r="AM49" s="2"/>
      <c r="AN49" s="2"/>
      <c r="AO49" s="2"/>
      <c r="AP49" s="2"/>
      <c r="AQ49" s="2" t="s">
        <v>789</v>
      </c>
      <c r="AR49" s="2"/>
      <c r="AS49" s="2"/>
      <c r="AT49" s="2"/>
      <c r="AU49" s="2"/>
      <c r="AV49" s="2"/>
      <c r="AW49" s="26" t="s">
        <v>192</v>
      </c>
      <c r="AX49" s="2" t="s">
        <v>24</v>
      </c>
      <c r="AY49" s="2" t="s">
        <v>24</v>
      </c>
    </row>
    <row r="50" spans="2:51" ht="37.5">
      <c r="B50" s="4">
        <v>47</v>
      </c>
      <c r="C50" s="4" t="s">
        <v>193</v>
      </c>
      <c r="D50" s="4" t="s">
        <v>129</v>
      </c>
      <c r="E50" s="4" t="s">
        <v>194</v>
      </c>
      <c r="F50" s="4" t="s">
        <v>39</v>
      </c>
      <c r="G50" s="4" t="s">
        <v>195</v>
      </c>
      <c r="H50" s="4"/>
      <c r="I50" s="4"/>
      <c r="J50" s="4"/>
      <c r="K50" s="4"/>
      <c r="L50" s="4"/>
      <c r="M50" s="17" t="s">
        <v>826</v>
      </c>
      <c r="N50" s="4" t="s">
        <v>790</v>
      </c>
      <c r="O50" s="4" t="s">
        <v>789</v>
      </c>
      <c r="P50" s="4" t="s">
        <v>835</v>
      </c>
      <c r="Q50" s="4" t="s">
        <v>807</v>
      </c>
      <c r="R50" s="4"/>
      <c r="S50" s="4"/>
      <c r="T50" s="4"/>
      <c r="U50" s="4"/>
      <c r="V50" s="4"/>
      <c r="W50" s="4"/>
      <c r="X50" s="4"/>
      <c r="Y50" s="4"/>
      <c r="Z50" s="4" t="s">
        <v>789</v>
      </c>
      <c r="AA50" s="4"/>
      <c r="AB50" s="4"/>
      <c r="AC50" s="4"/>
      <c r="AD50" s="4"/>
      <c r="AE50" s="4"/>
      <c r="AF50" s="4"/>
      <c r="AG50" s="4" t="s">
        <v>789</v>
      </c>
      <c r="AH50" s="4"/>
      <c r="AI50" s="4" t="s">
        <v>789</v>
      </c>
      <c r="AJ50" s="4" t="s">
        <v>789</v>
      </c>
      <c r="AK50" s="4"/>
      <c r="AL50" s="4" t="s">
        <v>789</v>
      </c>
      <c r="AM50" s="4"/>
      <c r="AN50" s="4" t="s">
        <v>789</v>
      </c>
      <c r="AO50" s="4"/>
      <c r="AP50" s="4"/>
      <c r="AQ50" s="4" t="s">
        <v>789</v>
      </c>
      <c r="AR50" s="4"/>
      <c r="AS50" s="4"/>
      <c r="AT50" s="4"/>
      <c r="AU50" s="4"/>
      <c r="AV50" s="4"/>
      <c r="AW50" s="27"/>
      <c r="AX50" s="4"/>
      <c r="AY50" s="4"/>
    </row>
    <row r="51" spans="2:51">
      <c r="B51" s="180"/>
      <c r="C51" s="181"/>
      <c r="D51" s="19"/>
      <c r="E51" s="19"/>
      <c r="F51" s="19"/>
      <c r="G51" s="19"/>
      <c r="H51" s="30"/>
      <c r="I51" s="19"/>
      <c r="J51" s="19"/>
      <c r="K51" s="19"/>
      <c r="L51" s="19"/>
      <c r="M51" s="30"/>
      <c r="N51" s="19"/>
      <c r="O51" s="19"/>
      <c r="P51" s="19"/>
      <c r="Q51" s="19"/>
      <c r="R51" s="2">
        <f>COUNTIF(R4:R50,"○")</f>
        <v>2</v>
      </c>
      <c r="S51" s="2">
        <f t="shared" ref="S51:AV51" si="0">COUNTIF(S4:S50,"○")</f>
        <v>1</v>
      </c>
      <c r="T51" s="2">
        <f t="shared" si="0"/>
        <v>1</v>
      </c>
      <c r="U51" s="2">
        <f t="shared" si="0"/>
        <v>1</v>
      </c>
      <c r="V51" s="2">
        <f t="shared" si="0"/>
        <v>1</v>
      </c>
      <c r="W51" s="2">
        <f t="shared" si="0"/>
        <v>35</v>
      </c>
      <c r="X51" s="2">
        <f t="shared" si="0"/>
        <v>31</v>
      </c>
      <c r="Y51" s="2">
        <f t="shared" si="0"/>
        <v>3</v>
      </c>
      <c r="Z51" s="2">
        <f t="shared" si="0"/>
        <v>44</v>
      </c>
      <c r="AA51" s="2">
        <f t="shared" si="0"/>
        <v>1</v>
      </c>
      <c r="AB51" s="2">
        <f t="shared" si="0"/>
        <v>1</v>
      </c>
      <c r="AC51" s="2">
        <f t="shared" si="0"/>
        <v>9</v>
      </c>
      <c r="AD51" s="2">
        <f t="shared" si="0"/>
        <v>1</v>
      </c>
      <c r="AE51" s="2">
        <f t="shared" si="0"/>
        <v>3</v>
      </c>
      <c r="AF51" s="2">
        <f t="shared" si="0"/>
        <v>1</v>
      </c>
      <c r="AG51" s="2">
        <f t="shared" si="0"/>
        <v>47</v>
      </c>
      <c r="AH51" s="2">
        <f t="shared" si="0"/>
        <v>5</v>
      </c>
      <c r="AI51" s="2">
        <f t="shared" si="0"/>
        <v>37</v>
      </c>
      <c r="AJ51" s="2">
        <f t="shared" si="0"/>
        <v>47</v>
      </c>
      <c r="AK51" s="2">
        <f t="shared" si="0"/>
        <v>4</v>
      </c>
      <c r="AL51" s="2">
        <f t="shared" si="0"/>
        <v>46</v>
      </c>
      <c r="AM51" s="2">
        <f t="shared" si="0"/>
        <v>3</v>
      </c>
      <c r="AN51" s="2">
        <f t="shared" si="0"/>
        <v>20</v>
      </c>
      <c r="AO51" s="2">
        <f t="shared" si="0"/>
        <v>22</v>
      </c>
      <c r="AP51" s="2">
        <f t="shared" si="0"/>
        <v>3</v>
      </c>
      <c r="AQ51" s="2">
        <f t="shared" si="0"/>
        <v>47</v>
      </c>
      <c r="AR51" s="2">
        <f t="shared" si="0"/>
        <v>15</v>
      </c>
      <c r="AS51" s="2">
        <f t="shared" si="0"/>
        <v>27</v>
      </c>
      <c r="AT51" s="2">
        <f t="shared" si="0"/>
        <v>2</v>
      </c>
      <c r="AU51" s="2">
        <f t="shared" si="0"/>
        <v>1</v>
      </c>
      <c r="AV51" s="2">
        <f t="shared" si="0"/>
        <v>3</v>
      </c>
      <c r="AW51" s="19"/>
      <c r="AX51" s="19"/>
      <c r="AY51" s="19"/>
    </row>
    <row r="52" spans="2:51">
      <c r="B52" s="20"/>
      <c r="C52" s="20"/>
      <c r="D52" s="20"/>
      <c r="E52" s="20"/>
      <c r="F52" s="20"/>
      <c r="G52" s="20"/>
      <c r="H52" s="21"/>
      <c r="I52" s="20"/>
      <c r="J52" s="20"/>
      <c r="K52" s="20"/>
      <c r="L52" s="23" t="s">
        <v>782</v>
      </c>
      <c r="M52" s="20">
        <f>COUNTIF(M4:M50,"クリーブランド型")</f>
        <v>38</v>
      </c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</row>
    <row r="53" spans="2:51">
      <c r="B53" s="22"/>
      <c r="C53" s="20"/>
      <c r="D53" s="20"/>
      <c r="E53" s="20"/>
      <c r="F53" s="20"/>
      <c r="G53" s="20"/>
      <c r="H53" s="21"/>
      <c r="I53" s="20"/>
      <c r="J53" s="20"/>
      <c r="K53" s="20"/>
      <c r="L53" s="23" t="s">
        <v>836</v>
      </c>
      <c r="M53" s="20">
        <f>47-M52</f>
        <v>9</v>
      </c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</row>
    <row r="54" spans="2:51">
      <c r="B54" s="20"/>
      <c r="C54" s="20"/>
      <c r="D54" s="20"/>
      <c r="E54" s="20"/>
      <c r="F54" s="20"/>
      <c r="G54" s="20"/>
      <c r="H54" s="21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</row>
  </sheetData>
  <mergeCells count="3">
    <mergeCell ref="B51:C51"/>
    <mergeCell ref="N2:P2"/>
    <mergeCell ref="Q2:AV2"/>
  </mergeCells>
  <phoneticPr fontId="2"/>
  <hyperlinks>
    <hyperlink ref="AW4" r:id="rId1" xr:uid="{1CB069B8-8169-4A79-9114-CB18B46534B7}"/>
    <hyperlink ref="AW5" r:id="rId2" xr:uid="{32A51F2C-6030-4FC9-8413-2687052406FB}"/>
    <hyperlink ref="AW6" r:id="rId3" xr:uid="{6DE431BC-549C-4FAB-A851-AABA9D66004B}"/>
    <hyperlink ref="AW9" r:id="rId4" xr:uid="{453DD784-27EC-4D79-A415-EF58ACB9A39D}"/>
    <hyperlink ref="AW19" r:id="rId5" xr:uid="{97F4A0BA-4957-4D18-9180-85DF4D82835D}"/>
    <hyperlink ref="AW23" r:id="rId6" xr:uid="{CAE8C74F-810E-44F0-841C-5F4CA2287735}"/>
    <hyperlink ref="AW25" r:id="rId7" xr:uid="{F6BC7506-6A36-45A7-AB62-3B8EE72A1862}"/>
    <hyperlink ref="AW39" r:id="rId8" xr:uid="{4F1CA3A1-DCF8-47E4-A77A-DC3F825A001D}"/>
    <hyperlink ref="AW41" r:id="rId9" xr:uid="{2EDACA46-104F-4ACE-9334-957E0CF10AE8}"/>
    <hyperlink ref="AW42" r:id="rId10" xr:uid="{6ED707D4-0E0F-41AA-A233-E7926E86C6B7}"/>
    <hyperlink ref="AW48" r:id="rId11" xr:uid="{5606B1AF-DDD6-4429-9007-9DFAC8D2EA3D}"/>
    <hyperlink ref="AW21" r:id="rId12" xr:uid="{D73C2DE0-58D7-43B5-BF77-D4B75371F9FB}"/>
    <hyperlink ref="AW22" r:id="rId13" xr:uid="{BF664F14-45A3-443C-AB3B-A74D416A9512}"/>
    <hyperlink ref="E23" r:id="rId14" display="http://wwwgis.pref.nagano.lg.jp/pref-nagano/G0303C?mid=20001&amp;mcl=251011,100,100,100;251011,400,400,400;251011,500,500,500;251011,600,600,600;251011,700,700,700;251011,800,800,800;251011,900,900,900;251011,1000,1000,1000;251011,1100,1100,1100;251011,1200,1200,1200;251011,1300,1300,1300;251011,1400,1400,1400;251011,1500,1500,1500;251011,1600,1600,1600" xr:uid="{38A35B31-B52F-49FE-A7D0-179A468B0390}"/>
    <hyperlink ref="AW26" r:id="rId15" xr:uid="{D0E0A2F1-3180-4DA2-95D1-DEFE215CBC40}"/>
    <hyperlink ref="AW33" r:id="rId16" xr:uid="{2D89B51E-652E-4B41-827D-E873425D00C4}"/>
    <hyperlink ref="AW47" r:id="rId17" xr:uid="{DC2916A1-54EA-4D78-9001-3A24C1E0B98E}"/>
    <hyperlink ref="AW35" r:id="rId18" xr:uid="{5EE8952D-7B73-4D18-8265-36F14B78F001}"/>
  </hyperlinks>
  <pageMargins left="0.70866141732283472" right="0.70866141732283472" top="0.74803149606299213" bottom="0.74803149606299213" header="0.31496062992125984" footer="0.31496062992125984"/>
  <pageSetup paperSize="8" scale="27" orientation="landscape" r:id="rId19"/>
  <colBreaks count="2" manualBreakCount="2">
    <brk id="16" min="1" max="49" man="1"/>
    <brk id="17" min="1" max="49" man="1"/>
  </colBreaks>
  <legacyDrawing r:id="rId2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ED72-5B7F-42E3-813B-8F82BD8514C4}">
  <dimension ref="B2:S10"/>
  <sheetViews>
    <sheetView zoomScaleNormal="100" workbookViewId="0">
      <selection activeCell="D10" sqref="D10"/>
    </sheetView>
  </sheetViews>
  <sheetFormatPr defaultRowHeight="13.5"/>
  <cols>
    <col min="1" max="1" width="9" style="36"/>
    <col min="2" max="2" width="4.75" style="36" customWidth="1"/>
    <col min="3" max="3" width="15" style="36" customWidth="1"/>
    <col min="4" max="5" width="7.75" style="36" customWidth="1"/>
    <col min="6" max="6" width="8.625" style="36" customWidth="1"/>
    <col min="7" max="15" width="7.75" style="36" customWidth="1"/>
    <col min="16" max="19" width="8.75" style="36" customWidth="1"/>
    <col min="20" max="16384" width="9" style="36"/>
  </cols>
  <sheetData>
    <row r="2" spans="2:19">
      <c r="B2" s="36" t="s">
        <v>857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539</v>
      </c>
      <c r="D6" s="39">
        <v>4368.3100000000004</v>
      </c>
      <c r="E6" s="39">
        <v>21.434000000000001</v>
      </c>
      <c r="F6" s="67">
        <v>0.91100000000000003</v>
      </c>
      <c r="G6" s="39">
        <v>5226.16</v>
      </c>
      <c r="H6" s="39">
        <v>21.632999999999999</v>
      </c>
      <c r="I6" s="67">
        <v>0.90400000000000003</v>
      </c>
      <c r="J6" s="39">
        <v>5903.33</v>
      </c>
      <c r="K6" s="39">
        <v>23.146999999999998</v>
      </c>
      <c r="L6" s="67">
        <v>0.91100000000000003</v>
      </c>
      <c r="M6" s="39">
        <v>6547.59</v>
      </c>
      <c r="N6" s="39">
        <v>23.603000000000002</v>
      </c>
      <c r="O6" s="67">
        <v>0.91100000000000003</v>
      </c>
      <c r="P6" s="42">
        <f>D6/($D$3^(F6)+E6)</f>
        <v>69.216370992376</v>
      </c>
      <c r="Q6" s="42">
        <f>G6/($D$3^(I6)+H6)</f>
        <v>84.113262849465713</v>
      </c>
      <c r="R6" s="42">
        <f>J6/($D$3^(L6)+K6)</f>
        <v>91.067132165160359</v>
      </c>
      <c r="S6" s="42">
        <f>M6/($D$3^(O6)+N6)</f>
        <v>100.30018935408275</v>
      </c>
    </row>
    <row r="7" spans="2:19">
      <c r="B7" s="29">
        <v>2</v>
      </c>
      <c r="C7" s="39" t="s">
        <v>540</v>
      </c>
      <c r="D7" s="39">
        <v>3610.57</v>
      </c>
      <c r="E7" s="39">
        <v>17.963999999999999</v>
      </c>
      <c r="F7" s="67">
        <v>0.88800000000000001</v>
      </c>
      <c r="G7" s="39">
        <v>4436.17</v>
      </c>
      <c r="H7" s="39">
        <v>18.405000000000001</v>
      </c>
      <c r="I7" s="67">
        <v>0.88800000000000001</v>
      </c>
      <c r="J7" s="39">
        <v>4884.92</v>
      </c>
      <c r="K7" s="39">
        <v>18.937000000000001</v>
      </c>
      <c r="L7" s="67">
        <v>0.89100000000000001</v>
      </c>
      <c r="M7" s="39">
        <v>5408.68</v>
      </c>
      <c r="N7" s="39">
        <v>19.16</v>
      </c>
      <c r="O7" s="67">
        <v>0.89100000000000001</v>
      </c>
      <c r="P7" s="42">
        <f>D7/($D$3^(F7)+E7)</f>
        <v>64.595175456381156</v>
      </c>
      <c r="Q7" s="42">
        <f>G7/($D$3^(I7)+H7)</f>
        <v>78.744361809042488</v>
      </c>
      <c r="R7" s="42">
        <f>J7/($D$3^(L7)+K7)</f>
        <v>85.196442109380087</v>
      </c>
      <c r="S7" s="42">
        <f>M7/($D$3^(O7)+N7)</f>
        <v>93.965726326645324</v>
      </c>
    </row>
    <row r="8" spans="2:19">
      <c r="B8" s="29">
        <v>3</v>
      </c>
      <c r="C8" s="39" t="s">
        <v>541</v>
      </c>
      <c r="D8" s="39">
        <v>4421.0200000000004</v>
      </c>
      <c r="E8" s="39">
        <v>21.257000000000001</v>
      </c>
      <c r="F8" s="67">
        <v>0.95099999999999996</v>
      </c>
      <c r="G8" s="39">
        <v>5900.25</v>
      </c>
      <c r="H8" s="39">
        <v>24.231999999999999</v>
      </c>
      <c r="I8" s="67">
        <v>0.97</v>
      </c>
      <c r="J8" s="39">
        <v>6388.15</v>
      </c>
      <c r="K8" s="39">
        <v>24.300999999999998</v>
      </c>
      <c r="L8" s="67">
        <v>0.97099999999999997</v>
      </c>
      <c r="M8" s="39">
        <v>7006.79</v>
      </c>
      <c r="N8" s="39">
        <v>24.207000000000001</v>
      </c>
      <c r="O8" s="67">
        <v>0.97099999999999997</v>
      </c>
      <c r="P8" s="42">
        <f>D8/($D$3^(F8)+E8)</f>
        <v>62.842983578810767</v>
      </c>
      <c r="Q8" s="42">
        <f>G8/($D$3^(I8)+H8)</f>
        <v>76.332374826178963</v>
      </c>
      <c r="R8" s="42">
        <f>J8/($D$3^(L8)+K8)</f>
        <v>82.338993050730835</v>
      </c>
      <c r="S8" s="42">
        <f>M8/($D$3^(O8)+N8)</f>
        <v>90.422405604382988</v>
      </c>
    </row>
    <row r="9" spans="2:19">
      <c r="B9" s="29">
        <v>4</v>
      </c>
      <c r="C9" s="39" t="s">
        <v>542</v>
      </c>
      <c r="D9" s="39">
        <v>5766.46</v>
      </c>
      <c r="E9" s="39">
        <v>31.364999999999998</v>
      </c>
      <c r="F9" s="67">
        <v>0.91100000000000003</v>
      </c>
      <c r="G9" s="39">
        <v>6930.33</v>
      </c>
      <c r="H9" s="39">
        <v>30.791</v>
      </c>
      <c r="I9" s="67">
        <v>0.90500000000000003</v>
      </c>
      <c r="J9" s="39">
        <v>7544.33</v>
      </c>
      <c r="K9" s="39">
        <v>31.004000000000001</v>
      </c>
      <c r="L9" s="67">
        <v>0.90500000000000003</v>
      </c>
      <c r="M9" s="39">
        <v>8280.44</v>
      </c>
      <c r="N9" s="39">
        <v>30.809000000000001</v>
      </c>
      <c r="O9" s="67">
        <v>0.90300000000000002</v>
      </c>
      <c r="P9" s="42">
        <f>D9/($D$3^(F9)+E9)</f>
        <v>78.947249621201848</v>
      </c>
      <c r="Q9" s="42">
        <f>G9/($D$3^(I9)+H9)</f>
        <v>96.986600965692546</v>
      </c>
      <c r="R9" s="42">
        <f>J9/($D$3^(L9)+K9)</f>
        <v>105.26545404684164</v>
      </c>
      <c r="S9" s="42">
        <f>M9/($D$3^(O9)+N9)</f>
        <v>116.39160180693229</v>
      </c>
    </row>
    <row r="10" spans="2:19">
      <c r="B10" s="29">
        <v>5</v>
      </c>
      <c r="C10" s="39" t="s">
        <v>543</v>
      </c>
      <c r="D10" s="39">
        <v>251</v>
      </c>
      <c r="E10" s="39">
        <v>-0.22</v>
      </c>
      <c r="F10" s="39">
        <v>0.371</v>
      </c>
      <c r="G10" s="39">
        <v>281.70999999999998</v>
      </c>
      <c r="H10" s="39">
        <v>-0.25</v>
      </c>
      <c r="I10" s="39">
        <v>0.35099999999999998</v>
      </c>
      <c r="J10" s="39">
        <v>309.87</v>
      </c>
      <c r="K10" s="39">
        <v>-0.20399999999999999</v>
      </c>
      <c r="L10" s="39">
        <v>0.35099999999999998</v>
      </c>
      <c r="M10" s="39">
        <v>318.89999999999998</v>
      </c>
      <c r="N10" s="39">
        <v>-0.26200000000000001</v>
      </c>
      <c r="O10" s="39">
        <v>0.33800000000000002</v>
      </c>
      <c r="P10" s="42">
        <f>D10/($D$3^(F10)+E10)</f>
        <v>57.732157222014294</v>
      </c>
      <c r="Q10" s="42">
        <f>G10/($D$3^(I10)+H10)</f>
        <v>71.165191063452653</v>
      </c>
      <c r="R10" s="42">
        <f>J10/($D$3^(L10)+K10)</f>
        <v>77.379743425745289</v>
      </c>
      <c r="S10" s="42">
        <f>M10/($D$3^(O10)+N10)</f>
        <v>85.532944123498524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2E3E-DAF1-46B5-B9A5-0680F1784D52}">
  <dimension ref="B2:S6"/>
  <sheetViews>
    <sheetView zoomScaleNormal="100" workbookViewId="0">
      <selection activeCell="C14" sqref="C14"/>
    </sheetView>
  </sheetViews>
  <sheetFormatPr defaultRowHeight="13.5"/>
  <cols>
    <col min="1" max="1" width="9" style="36"/>
    <col min="2" max="2" width="4.75" style="36" customWidth="1"/>
    <col min="3" max="3" width="15.25" style="36" customWidth="1"/>
    <col min="4" max="15" width="7.75" style="36" customWidth="1"/>
    <col min="16" max="19" width="8.75" style="36" customWidth="1"/>
    <col min="20" max="16384" width="9" style="36"/>
  </cols>
  <sheetData>
    <row r="2" spans="2:19">
      <c r="B2" s="36" t="s">
        <v>858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544</v>
      </c>
      <c r="D6" s="39">
        <v>2677</v>
      </c>
      <c r="E6" s="39">
        <v>13.15</v>
      </c>
      <c r="F6" s="68">
        <v>0.8</v>
      </c>
      <c r="G6" s="39">
        <v>1767</v>
      </c>
      <c r="H6" s="39">
        <v>5.87</v>
      </c>
      <c r="I6" s="57">
        <v>0.66666666666666663</v>
      </c>
      <c r="J6" s="39">
        <v>2021</v>
      </c>
      <c r="K6" s="39">
        <v>6.63</v>
      </c>
      <c r="L6" s="57">
        <v>0.66666666666666663</v>
      </c>
      <c r="M6" s="39">
        <v>2336</v>
      </c>
      <c r="N6" s="39">
        <v>7.36</v>
      </c>
      <c r="O6" s="57">
        <v>0.66666666666666663</v>
      </c>
      <c r="P6" s="42">
        <f>D6/($D$3^(F6)+E6)</f>
        <v>67.591099834807338</v>
      </c>
      <c r="Q6" s="42">
        <f>G6/($D$3^(2/3)+H6)</f>
        <v>83.364043855001114</v>
      </c>
      <c r="R6" s="42">
        <f>J6/($D$3^(2/3)+K6)</f>
        <v>92.046940951928946</v>
      </c>
      <c r="S6" s="42">
        <f>M6/($D$3^(2/3)+N6)</f>
        <v>102.97013906825717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2DACC-2470-4C7E-A213-FF3A20BC05EE}">
  <dimension ref="B2:X9"/>
  <sheetViews>
    <sheetView workbookViewId="0">
      <selection activeCell="C18" sqref="C18"/>
    </sheetView>
  </sheetViews>
  <sheetFormatPr defaultRowHeight="13.5"/>
  <cols>
    <col min="1" max="1" width="9" style="36"/>
    <col min="2" max="2" width="4.75" style="36" customWidth="1"/>
    <col min="3" max="3" width="14.25" style="36" customWidth="1"/>
    <col min="4" max="19" width="8.75" style="36" customWidth="1"/>
    <col min="20" max="21" width="10.625" style="36" bestFit="1" customWidth="1"/>
    <col min="22" max="16384" width="9" style="36"/>
  </cols>
  <sheetData>
    <row r="2" spans="2:24">
      <c r="B2" s="36" t="s">
        <v>859</v>
      </c>
    </row>
    <row r="3" spans="2:24">
      <c r="B3" s="36" t="s">
        <v>587</v>
      </c>
      <c r="D3" s="37">
        <v>1</v>
      </c>
    </row>
    <row r="4" spans="2:24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204</v>
      </c>
      <c r="Q4" s="185"/>
      <c r="R4" s="185"/>
      <c r="S4" s="185"/>
    </row>
    <row r="5" spans="2:24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24">
      <c r="B6" s="29">
        <v>1</v>
      </c>
      <c r="C6" s="39" t="s">
        <v>545</v>
      </c>
      <c r="D6" s="39">
        <v>13.872</v>
      </c>
      <c r="E6" s="39">
        <v>0.63</v>
      </c>
      <c r="F6" s="57">
        <v>24</v>
      </c>
      <c r="G6" s="39">
        <v>17.838999999999999</v>
      </c>
      <c r="H6" s="39">
        <v>0.63</v>
      </c>
      <c r="I6" s="57">
        <v>24</v>
      </c>
      <c r="J6" s="70">
        <v>19.649999999999999</v>
      </c>
      <c r="K6" s="39">
        <v>0.63</v>
      </c>
      <c r="L6" s="57">
        <v>24</v>
      </c>
      <c r="M6" s="39">
        <v>22.091999999999999</v>
      </c>
      <c r="N6" s="39">
        <v>0.63</v>
      </c>
      <c r="O6" s="57">
        <v>24</v>
      </c>
      <c r="P6" s="42">
        <f>D6*((F6/D3)^E6)</f>
        <v>102.72405682322888</v>
      </c>
      <c r="Q6" s="42">
        <f>G6*((I6/D3)^H6)</f>
        <v>132.10023426107122</v>
      </c>
      <c r="R6" s="42">
        <f>J6*((L6/D3)^K6)</f>
        <v>145.51093689276581</v>
      </c>
      <c r="S6" s="42">
        <f>M6*((O6/D3)^N6)</f>
        <v>163.59428080585153</v>
      </c>
      <c r="T6" s="71"/>
      <c r="U6" s="71"/>
      <c r="V6" s="71"/>
      <c r="W6" s="71"/>
      <c r="X6" s="71"/>
    </row>
    <row r="7" spans="2:24">
      <c r="B7" s="29">
        <v>2</v>
      </c>
      <c r="C7" s="39" t="s">
        <v>546</v>
      </c>
      <c r="D7" s="39">
        <v>11.727</v>
      </c>
      <c r="E7" s="39">
        <v>0.63</v>
      </c>
      <c r="F7" s="57">
        <v>24</v>
      </c>
      <c r="G7" s="39">
        <v>14.689</v>
      </c>
      <c r="H7" s="39">
        <v>0.63</v>
      </c>
      <c r="I7" s="57">
        <v>24</v>
      </c>
      <c r="J7" s="70">
        <v>16.04</v>
      </c>
      <c r="K7" s="39">
        <v>0.63</v>
      </c>
      <c r="L7" s="57">
        <v>24</v>
      </c>
      <c r="M7" s="39">
        <v>17.861000000000001</v>
      </c>
      <c r="N7" s="39">
        <v>0.63</v>
      </c>
      <c r="O7" s="57">
        <v>24</v>
      </c>
      <c r="P7" s="42">
        <f>D7*((F7/D3)^E7)</f>
        <v>86.840038521194145</v>
      </c>
      <c r="Q7" s="42">
        <f>G7*((I7/D3)^H7)</f>
        <v>108.77405353780343</v>
      </c>
      <c r="R7" s="42">
        <f>J7*((L7/D3)^K7)</f>
        <v>118.77839327022717</v>
      </c>
      <c r="S7" s="42">
        <f>M7*((O7/D3)^N7)</f>
        <v>132.26314726929724</v>
      </c>
      <c r="T7" s="71"/>
      <c r="U7" s="71"/>
      <c r="V7" s="71"/>
    </row>
    <row r="8" spans="2:24">
      <c r="B8" s="29">
        <v>3</v>
      </c>
      <c r="C8" s="39" t="s">
        <v>547</v>
      </c>
      <c r="D8" s="39">
        <v>15.332000000000001</v>
      </c>
      <c r="E8" s="39">
        <v>0.63</v>
      </c>
      <c r="F8" s="57">
        <v>24</v>
      </c>
      <c r="G8" s="70">
        <v>19.504000000000001</v>
      </c>
      <c r="H8" s="39">
        <v>0.63</v>
      </c>
      <c r="I8" s="57">
        <v>24</v>
      </c>
      <c r="J8" s="39">
        <v>21.405999999999999</v>
      </c>
      <c r="K8" s="39">
        <v>0.63</v>
      </c>
      <c r="L8" s="57">
        <v>24</v>
      </c>
      <c r="M8" s="39">
        <v>23.972999999999999</v>
      </c>
      <c r="N8" s="39">
        <v>0.63</v>
      </c>
      <c r="O8" s="57">
        <v>24</v>
      </c>
      <c r="P8" s="42">
        <f>D8*((F8/D3)^E8)</f>
        <v>113.53555646004507</v>
      </c>
      <c r="Q8" s="42">
        <f>G8*((I8/D3)^H8)</f>
        <v>144.42978692908423</v>
      </c>
      <c r="R8" s="42">
        <f>J8*((L8/D3)^K8)</f>
        <v>158.51435700389544</v>
      </c>
      <c r="S8" s="42">
        <f>M8*((O8/D3)^N8)</f>
        <v>177.52334300917431</v>
      </c>
      <c r="T8" s="71"/>
      <c r="U8" s="71"/>
      <c r="V8" s="71"/>
    </row>
    <row r="9" spans="2:24">
      <c r="B9" s="29">
        <v>4</v>
      </c>
      <c r="C9" s="39" t="s">
        <v>548</v>
      </c>
      <c r="D9" s="39">
        <v>1150</v>
      </c>
      <c r="E9" s="47">
        <v>1.46</v>
      </c>
      <c r="F9" s="57">
        <v>0.66666666666666663</v>
      </c>
      <c r="G9" s="39">
        <v>1450</v>
      </c>
      <c r="H9" s="47">
        <v>1.59</v>
      </c>
      <c r="I9" s="57">
        <v>0.66666666666666663</v>
      </c>
      <c r="J9" s="39">
        <v>1530</v>
      </c>
      <c r="K9" s="39">
        <v>1.62</v>
      </c>
      <c r="L9" s="57">
        <v>0.66666666666666696</v>
      </c>
      <c r="M9" s="39">
        <v>1780</v>
      </c>
      <c r="N9" s="39">
        <v>1.68</v>
      </c>
      <c r="O9" s="57">
        <v>0.66666666666666663</v>
      </c>
      <c r="P9" s="42">
        <f>D9/(60^(F9)+E9)</f>
        <v>68.508702250635721</v>
      </c>
      <c r="Q9" s="42">
        <f>G9/($D$3^(I9)+H9)</f>
        <v>559.84555984555993</v>
      </c>
      <c r="R9" s="42">
        <f>J9/($D$3^(L9)+K9)</f>
        <v>583.96946564885491</v>
      </c>
      <c r="S9" s="42">
        <f>M9/(60^(O9)+N9)</f>
        <v>104.66777929238316</v>
      </c>
      <c r="T9" s="71"/>
      <c r="U9" s="71"/>
      <c r="V9" s="71"/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43A7-7E3E-456C-821D-FCC2F48E4E81}">
  <dimension ref="B2:S12"/>
  <sheetViews>
    <sheetView workbookViewId="0">
      <selection activeCell="C21" sqref="C21"/>
    </sheetView>
  </sheetViews>
  <sheetFormatPr defaultRowHeight="13.5"/>
  <cols>
    <col min="1" max="1" width="9" style="36"/>
    <col min="2" max="2" width="4.75" style="36" customWidth="1"/>
    <col min="3" max="3" width="16.375" style="36" customWidth="1"/>
    <col min="4" max="9" width="7.5" style="36" customWidth="1"/>
    <col min="10" max="10" width="9.5" style="36" bestFit="1" customWidth="1"/>
    <col min="11" max="12" width="7.5" style="36" customWidth="1"/>
    <col min="13" max="13" width="9.5" style="36" bestFit="1" customWidth="1"/>
    <col min="14" max="15" width="7.5" style="36" customWidth="1"/>
    <col min="16" max="19" width="9.625" style="36" customWidth="1"/>
    <col min="20" max="16384" width="9" style="36"/>
  </cols>
  <sheetData>
    <row r="2" spans="2:19">
      <c r="B2" s="36" t="s">
        <v>860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39" t="s">
        <v>549</v>
      </c>
      <c r="D6" s="72">
        <v>586</v>
      </c>
      <c r="E6" s="40">
        <v>0.7</v>
      </c>
      <c r="F6" s="41">
        <v>0.6</v>
      </c>
      <c r="G6" s="72">
        <v>741</v>
      </c>
      <c r="H6" s="40">
        <v>1.1000000000000001</v>
      </c>
      <c r="I6" s="41">
        <v>0.6</v>
      </c>
      <c r="J6" s="39">
        <v>817</v>
      </c>
      <c r="K6" s="40">
        <v>1.3</v>
      </c>
      <c r="L6" s="41">
        <v>0.6</v>
      </c>
      <c r="M6" s="39">
        <v>927</v>
      </c>
      <c r="N6" s="40">
        <v>1.6</v>
      </c>
      <c r="O6" s="41">
        <v>0.6</v>
      </c>
      <c r="P6" s="42">
        <f t="shared" ref="P6:P12" si="0">D6/($D$3^(F6)+E6)</f>
        <v>47.391213379622883</v>
      </c>
      <c r="Q6" s="42">
        <f t="shared" ref="Q6:Q12" si="1">G6/($D$3^(I6)+H6)</f>
        <v>58.048619966238064</v>
      </c>
      <c r="R6" s="42">
        <f t="shared" ref="R6:R12" si="2">J6/($D$3^(L6)+K6)</f>
        <v>63.015027577350295</v>
      </c>
      <c r="S6" s="42">
        <f t="shared" ref="S6:S12" si="3">M6/($D$3^(O6)+N6)</f>
        <v>69.882301131353074</v>
      </c>
    </row>
    <row r="7" spans="2:19">
      <c r="B7" s="39">
        <v>2</v>
      </c>
      <c r="C7" s="39" t="s">
        <v>550</v>
      </c>
      <c r="D7" s="72">
        <v>1914</v>
      </c>
      <c r="E7" s="41">
        <v>12.3</v>
      </c>
      <c r="F7" s="41">
        <v>0.75</v>
      </c>
      <c r="G7" s="72">
        <v>3458</v>
      </c>
      <c r="H7" s="41">
        <v>17.100000000000001</v>
      </c>
      <c r="I7" s="41">
        <v>0.8</v>
      </c>
      <c r="J7" s="73">
        <v>3845</v>
      </c>
      <c r="K7" s="41">
        <v>15.7</v>
      </c>
      <c r="L7" s="41">
        <v>0.8</v>
      </c>
      <c r="M7" s="73">
        <v>4398</v>
      </c>
      <c r="N7" s="41">
        <v>13.7</v>
      </c>
      <c r="O7" s="41">
        <v>0.8</v>
      </c>
      <c r="P7" s="42">
        <f t="shared" si="0"/>
        <v>56.52980250139813</v>
      </c>
      <c r="Q7" s="42">
        <f t="shared" si="1"/>
        <v>79.392400296329711</v>
      </c>
      <c r="R7" s="42">
        <f t="shared" si="2"/>
        <v>91.209262680818952</v>
      </c>
      <c r="S7" s="42">
        <f t="shared" si="3"/>
        <v>109.52338945848285</v>
      </c>
    </row>
    <row r="8" spans="2:19">
      <c r="B8" s="39">
        <v>3</v>
      </c>
      <c r="C8" s="39" t="s">
        <v>551</v>
      </c>
      <c r="D8" s="72">
        <v>1183</v>
      </c>
      <c r="E8" s="41">
        <v>4.5999999999999996</v>
      </c>
      <c r="F8" s="41">
        <v>0.66666666666666663</v>
      </c>
      <c r="G8" s="72">
        <v>1504</v>
      </c>
      <c r="H8" s="41">
        <v>4.5</v>
      </c>
      <c r="I8" s="41">
        <v>0.66666666666666663</v>
      </c>
      <c r="J8" s="41">
        <v>1654</v>
      </c>
      <c r="K8" s="41">
        <v>4.3</v>
      </c>
      <c r="L8" s="41">
        <v>0.66666666666666663</v>
      </c>
      <c r="M8" s="41">
        <v>1862</v>
      </c>
      <c r="N8" s="41">
        <v>4.0999999999999996</v>
      </c>
      <c r="O8" s="41">
        <v>0.66666666666666663</v>
      </c>
      <c r="P8" s="42">
        <f t="shared" si="0"/>
        <v>59.36910569831393</v>
      </c>
      <c r="Q8" s="42">
        <f t="shared" si="1"/>
        <v>75.859260027847043</v>
      </c>
      <c r="R8" s="42">
        <f t="shared" si="2"/>
        <v>84.275150396020308</v>
      </c>
      <c r="S8" s="42">
        <f t="shared" si="3"/>
        <v>95.849990636431869</v>
      </c>
    </row>
    <row r="9" spans="2:19">
      <c r="B9" s="39">
        <v>4</v>
      </c>
      <c r="C9" s="39" t="s">
        <v>552</v>
      </c>
      <c r="D9" s="72">
        <v>1161</v>
      </c>
      <c r="E9" s="41">
        <v>7.9</v>
      </c>
      <c r="F9" s="41">
        <v>0.66666666666666663</v>
      </c>
      <c r="G9" s="72">
        <v>1552</v>
      </c>
      <c r="H9" s="41">
        <v>9.1999999999999993</v>
      </c>
      <c r="I9" s="41">
        <v>0.66666666666666663</v>
      </c>
      <c r="J9" s="41">
        <v>1745</v>
      </c>
      <c r="K9" s="41">
        <v>9.6</v>
      </c>
      <c r="L9" s="41">
        <v>0.66666666666666663</v>
      </c>
      <c r="M9" s="41">
        <v>2015</v>
      </c>
      <c r="N9" s="41">
        <v>9.9</v>
      </c>
      <c r="O9" s="41">
        <v>0.66666666666666663</v>
      </c>
      <c r="P9" s="42">
        <f t="shared" si="0"/>
        <v>49.986677435620436</v>
      </c>
      <c r="Q9" s="42">
        <f t="shared" si="1"/>
        <v>63.279297989690619</v>
      </c>
      <c r="R9" s="42">
        <f t="shared" si="2"/>
        <v>70.006691542432833</v>
      </c>
      <c r="S9" s="42">
        <f t="shared" si="3"/>
        <v>79.877306402767019</v>
      </c>
    </row>
    <row r="10" spans="2:19">
      <c r="B10" s="39">
        <v>5</v>
      </c>
      <c r="C10" s="39" t="s">
        <v>553</v>
      </c>
      <c r="D10" s="72">
        <v>1695</v>
      </c>
      <c r="E10" s="41">
        <v>10</v>
      </c>
      <c r="F10" s="41">
        <v>0.75</v>
      </c>
      <c r="G10" s="72">
        <v>2189</v>
      </c>
      <c r="H10" s="41">
        <v>11.2</v>
      </c>
      <c r="I10" s="41">
        <v>0.75</v>
      </c>
      <c r="J10" s="41">
        <v>2439</v>
      </c>
      <c r="K10" s="41">
        <v>11.9</v>
      </c>
      <c r="L10" s="41">
        <v>0.75</v>
      </c>
      <c r="M10" s="41">
        <v>1610</v>
      </c>
      <c r="N10" s="41">
        <v>5.3</v>
      </c>
      <c r="O10" s="41">
        <v>0.66666666666666663</v>
      </c>
      <c r="P10" s="42">
        <f t="shared" si="0"/>
        <v>53.710208148057909</v>
      </c>
      <c r="Q10" s="42">
        <f t="shared" si="1"/>
        <v>66.822868111911262</v>
      </c>
      <c r="R10" s="42">
        <f t="shared" si="2"/>
        <v>72.896826321252718</v>
      </c>
      <c r="S10" s="42">
        <f t="shared" si="3"/>
        <v>78.056107576916631</v>
      </c>
    </row>
    <row r="11" spans="2:19">
      <c r="B11" s="39">
        <v>6</v>
      </c>
      <c r="C11" s="39" t="s">
        <v>554</v>
      </c>
      <c r="D11" s="72">
        <v>3757</v>
      </c>
      <c r="E11" s="41">
        <v>21.2</v>
      </c>
      <c r="F11" s="41">
        <v>0.8</v>
      </c>
      <c r="G11" s="72">
        <v>4738</v>
      </c>
      <c r="H11" s="41">
        <v>22.9</v>
      </c>
      <c r="I11" s="41">
        <v>0.8</v>
      </c>
      <c r="J11" s="41">
        <v>5193</v>
      </c>
      <c r="K11" s="41">
        <v>23.6</v>
      </c>
      <c r="L11" s="41">
        <v>0.8</v>
      </c>
      <c r="M11" s="41">
        <v>5812</v>
      </c>
      <c r="N11" s="41">
        <v>24.4</v>
      </c>
      <c r="O11" s="41">
        <v>0.8</v>
      </c>
      <c r="P11" s="42">
        <f t="shared" si="0"/>
        <v>78.836144021677157</v>
      </c>
      <c r="Q11" s="42">
        <f t="shared" si="1"/>
        <v>95.99681103540361</v>
      </c>
      <c r="R11" s="42">
        <f t="shared" si="2"/>
        <v>103.74420862658719</v>
      </c>
      <c r="S11" s="42">
        <f t="shared" si="3"/>
        <v>114.28390258270068</v>
      </c>
    </row>
    <row r="12" spans="2:19">
      <c r="B12" s="39">
        <v>7</v>
      </c>
      <c r="C12" s="39" t="s">
        <v>555</v>
      </c>
      <c r="D12" s="72">
        <v>1303</v>
      </c>
      <c r="E12" s="41">
        <v>6.6</v>
      </c>
      <c r="F12" s="41">
        <v>0.66666666666666663</v>
      </c>
      <c r="G12" s="72">
        <v>3066</v>
      </c>
      <c r="H12" s="41">
        <v>18.899999999999999</v>
      </c>
      <c r="I12" s="41">
        <v>0.75</v>
      </c>
      <c r="J12" s="41">
        <v>3498</v>
      </c>
      <c r="K12" s="41">
        <v>20.9</v>
      </c>
      <c r="L12" s="41">
        <v>0.75</v>
      </c>
      <c r="M12" s="41">
        <v>4151</v>
      </c>
      <c r="N12" s="41">
        <v>23.7</v>
      </c>
      <c r="O12" s="41">
        <v>0.75</v>
      </c>
      <c r="P12" s="42">
        <f t="shared" si="0"/>
        <v>59.426652799802298</v>
      </c>
      <c r="Q12" s="42">
        <f t="shared" si="1"/>
        <v>75.781830621251729</v>
      </c>
      <c r="R12" s="42">
        <f t="shared" si="2"/>
        <v>82.38682165212316</v>
      </c>
      <c r="S12" s="42">
        <f t="shared" si="3"/>
        <v>91.718091199692665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7F65D-B88D-4656-B8EF-F2C2403888C8}">
  <dimension ref="B2:S9"/>
  <sheetViews>
    <sheetView workbookViewId="0">
      <selection activeCell="C16" sqref="C16:C17"/>
    </sheetView>
  </sheetViews>
  <sheetFormatPr defaultRowHeight="13.5"/>
  <cols>
    <col min="1" max="1" width="9" style="36"/>
    <col min="2" max="2" width="4.75" style="36" customWidth="1"/>
    <col min="3" max="3" width="15.375" style="36" customWidth="1"/>
    <col min="4" max="19" width="8.25" style="36" customWidth="1"/>
    <col min="20" max="16384" width="9" style="36"/>
  </cols>
  <sheetData>
    <row r="2" spans="2:19">
      <c r="B2" s="36" t="s">
        <v>861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556</v>
      </c>
      <c r="D6" s="39">
        <v>1500</v>
      </c>
      <c r="E6" s="39">
        <v>4.5</v>
      </c>
      <c r="F6" s="67">
        <v>0.66666666666666663</v>
      </c>
      <c r="G6" s="39">
        <v>1800</v>
      </c>
      <c r="H6" s="39">
        <v>4.5</v>
      </c>
      <c r="I6" s="67">
        <v>0.66666666666666663</v>
      </c>
      <c r="J6" s="39">
        <v>1900</v>
      </c>
      <c r="K6" s="39">
        <v>4.5</v>
      </c>
      <c r="L6" s="67">
        <v>0.66666666666666663</v>
      </c>
      <c r="M6" s="39">
        <v>2200</v>
      </c>
      <c r="N6" s="39">
        <v>4.5</v>
      </c>
      <c r="O6" s="67">
        <v>0.66666666666666663</v>
      </c>
      <c r="P6" s="42">
        <f>D6/($D$3^F6+E6)</f>
        <v>75.657506676709161</v>
      </c>
      <c r="Q6" s="42">
        <f>G6/($D$3^I6+H6)</f>
        <v>90.789008012050985</v>
      </c>
      <c r="R6" s="42">
        <f>J6/($D$3^L6+K6)</f>
        <v>95.832841790498264</v>
      </c>
      <c r="S6" s="42">
        <f>M6/($D$3^O6+N6)</f>
        <v>110.9643431258401</v>
      </c>
    </row>
    <row r="7" spans="2:19">
      <c r="B7" s="29">
        <v>2</v>
      </c>
      <c r="C7" s="39" t="s">
        <v>557</v>
      </c>
      <c r="D7" s="39">
        <v>720</v>
      </c>
      <c r="E7" s="39">
        <v>2</v>
      </c>
      <c r="F7" s="67">
        <v>0.5</v>
      </c>
      <c r="G7" s="39">
        <v>2270</v>
      </c>
      <c r="H7" s="39">
        <v>9.4</v>
      </c>
      <c r="I7" s="67">
        <v>0.66666666666666663</v>
      </c>
      <c r="J7" s="39">
        <v>2490</v>
      </c>
      <c r="K7" s="39">
        <v>9.9</v>
      </c>
      <c r="L7" s="67">
        <v>0.66666666666666663</v>
      </c>
      <c r="M7" s="39">
        <v>2800</v>
      </c>
      <c r="N7" s="39">
        <v>10.4</v>
      </c>
      <c r="O7" s="67">
        <v>0.66666666666666663</v>
      </c>
      <c r="P7" s="42">
        <f>D7/($D$3^F7+E7)</f>
        <v>73.876714616762143</v>
      </c>
      <c r="Q7" s="42">
        <f>G7/($D$3^I7+H7)</f>
        <v>91.805495473943509</v>
      </c>
      <c r="R7" s="42">
        <f>J7/($D$3^L7+K7)</f>
        <v>98.706944388530957</v>
      </c>
      <c r="S7" s="42">
        <f>M7/($D$3^O7+N7)</f>
        <v>108.83850842910267</v>
      </c>
    </row>
    <row r="8" spans="2:19">
      <c r="B8" s="29">
        <v>3</v>
      </c>
      <c r="C8" s="39" t="s">
        <v>558</v>
      </c>
      <c r="D8" s="39">
        <v>2220</v>
      </c>
      <c r="E8" s="39">
        <v>10.6</v>
      </c>
      <c r="F8" s="67">
        <v>0.66666666666666663</v>
      </c>
      <c r="G8" s="39">
        <v>2850</v>
      </c>
      <c r="H8" s="39">
        <v>11.7</v>
      </c>
      <c r="I8" s="67">
        <v>0.66666666666666663</v>
      </c>
      <c r="J8" s="39">
        <v>4840</v>
      </c>
      <c r="K8" s="39">
        <v>20.5</v>
      </c>
      <c r="L8" s="67">
        <v>0.75</v>
      </c>
      <c r="M8" s="39">
        <v>5450</v>
      </c>
      <c r="N8" s="39">
        <v>21.2</v>
      </c>
      <c r="O8" s="67">
        <v>0.75</v>
      </c>
      <c r="P8" s="42">
        <f>D8/($D$3^F8+E8)</f>
        <v>85.627703715034741</v>
      </c>
      <c r="Q8" s="42">
        <f>G8/($D$3^I8+H8)</f>
        <v>105.45327116350546</v>
      </c>
      <c r="R8" s="42">
        <f>J8/($D$3^L8+K8)</f>
        <v>115.0785013097877</v>
      </c>
      <c r="S8" s="42">
        <f>M8/($D$3^O8+N8)</f>
        <v>127.4607922062694</v>
      </c>
    </row>
    <row r="9" spans="2:19">
      <c r="B9" s="29">
        <v>4</v>
      </c>
      <c r="C9" s="39" t="s">
        <v>559</v>
      </c>
      <c r="D9" s="39">
        <v>2410</v>
      </c>
      <c r="E9" s="39">
        <v>10</v>
      </c>
      <c r="F9" s="67">
        <v>0.75</v>
      </c>
      <c r="G9" s="39">
        <v>2920</v>
      </c>
      <c r="H9" s="39">
        <v>10.199999999999999</v>
      </c>
      <c r="I9" s="67">
        <v>0.75</v>
      </c>
      <c r="J9" s="39">
        <v>3150</v>
      </c>
      <c r="K9" s="39">
        <v>10.3</v>
      </c>
      <c r="L9" s="67">
        <v>0.75</v>
      </c>
      <c r="M9" s="39">
        <v>3460</v>
      </c>
      <c r="N9" s="39">
        <v>10.3</v>
      </c>
      <c r="O9" s="67">
        <v>0.75</v>
      </c>
      <c r="P9" s="42">
        <f>D9/($D$3^F9+E9)</f>
        <v>76.366726629392076</v>
      </c>
      <c r="Q9" s="42">
        <f>G9/($D$3^I9+H9)</f>
        <v>91.944622319618205</v>
      </c>
      <c r="R9" s="42">
        <f>J9/($D$3^L9+K9)</f>
        <v>98.875497697790607</v>
      </c>
      <c r="S9" s="42">
        <f>M9/($D$3^O9+N9)</f>
        <v>108.60610223312872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2C089-1BB4-4C08-85BE-94E02DAEEAEA}">
  <dimension ref="B1:S6"/>
  <sheetViews>
    <sheetView workbookViewId="0">
      <selection activeCell="D17" sqref="D17"/>
    </sheetView>
  </sheetViews>
  <sheetFormatPr defaultRowHeight="13.5"/>
  <cols>
    <col min="1" max="1" width="9" style="36"/>
    <col min="2" max="2" width="4.75" style="36" customWidth="1"/>
    <col min="3" max="3" width="15.5" style="36" customWidth="1"/>
    <col min="4" max="19" width="8.25" style="36" customWidth="1"/>
    <col min="20" max="16384" width="9" style="36"/>
  </cols>
  <sheetData>
    <row r="1" spans="2:19">
      <c r="B1" s="36" t="s">
        <v>862</v>
      </c>
    </row>
    <row r="2" spans="2:19">
      <c r="B2" s="36" t="s">
        <v>849</v>
      </c>
      <c r="D2" s="37">
        <v>60</v>
      </c>
    </row>
    <row r="3" spans="2:19">
      <c r="B3" s="185" t="s">
        <v>199</v>
      </c>
      <c r="C3" s="185"/>
      <c r="D3" s="185" t="s">
        <v>484</v>
      </c>
      <c r="E3" s="185"/>
      <c r="F3" s="185"/>
      <c r="G3" s="185" t="s">
        <v>485</v>
      </c>
      <c r="H3" s="185"/>
      <c r="I3" s="185"/>
      <c r="J3" s="185" t="s">
        <v>486</v>
      </c>
      <c r="K3" s="185"/>
      <c r="L3" s="185"/>
      <c r="M3" s="185" t="s">
        <v>487</v>
      </c>
      <c r="N3" s="185"/>
      <c r="O3" s="185"/>
      <c r="P3" s="185" t="s">
        <v>842</v>
      </c>
      <c r="Q3" s="185"/>
      <c r="R3" s="185"/>
      <c r="S3" s="185"/>
    </row>
    <row r="4" spans="2:19">
      <c r="B4" s="185"/>
      <c r="C4" s="185"/>
      <c r="D4" s="29" t="s">
        <v>488</v>
      </c>
      <c r="E4" s="29" t="s">
        <v>489</v>
      </c>
      <c r="F4" s="29" t="s">
        <v>207</v>
      </c>
      <c r="G4" s="29" t="s">
        <v>205</v>
      </c>
      <c r="H4" s="29" t="s">
        <v>206</v>
      </c>
      <c r="I4" s="29" t="s">
        <v>490</v>
      </c>
      <c r="J4" s="29" t="s">
        <v>205</v>
      </c>
      <c r="K4" s="29" t="s">
        <v>206</v>
      </c>
      <c r="L4" s="29" t="s">
        <v>490</v>
      </c>
      <c r="M4" s="29" t="s">
        <v>205</v>
      </c>
      <c r="N4" s="29" t="s">
        <v>206</v>
      </c>
      <c r="O4" s="29" t="s">
        <v>490</v>
      </c>
      <c r="P4" s="38" t="s">
        <v>200</v>
      </c>
      <c r="Q4" s="38" t="s">
        <v>201</v>
      </c>
      <c r="R4" s="38" t="s">
        <v>202</v>
      </c>
      <c r="S4" s="38" t="s">
        <v>203</v>
      </c>
    </row>
    <row r="5" spans="2:19">
      <c r="B5" s="29">
        <v>1</v>
      </c>
      <c r="C5" s="39" t="s">
        <v>560</v>
      </c>
      <c r="D5" s="39">
        <v>1452</v>
      </c>
      <c r="E5" s="39">
        <v>7.5</v>
      </c>
      <c r="F5" s="39">
        <v>0.7</v>
      </c>
      <c r="G5" s="39">
        <v>2731</v>
      </c>
      <c r="H5" s="39">
        <v>13.4</v>
      </c>
      <c r="I5" s="39">
        <v>0.77</v>
      </c>
      <c r="J5" s="39">
        <v>3516</v>
      </c>
      <c r="K5" s="39">
        <v>16.7</v>
      </c>
      <c r="L5" s="39">
        <v>0.8</v>
      </c>
      <c r="M5" s="39">
        <v>4811</v>
      </c>
      <c r="N5" s="39">
        <v>21.7</v>
      </c>
      <c r="O5" s="39">
        <v>0.83</v>
      </c>
      <c r="P5" s="42">
        <f>D5/($D$2^F5+E5)</f>
        <v>57.923988268380207</v>
      </c>
      <c r="Q5" s="42">
        <f>G5/($D$2^I5+H5)</f>
        <v>74.216237074148893</v>
      </c>
      <c r="R5" s="42">
        <f>J5/($D$2^L5+K5)</f>
        <v>81.472235388051274</v>
      </c>
      <c r="S5" s="42">
        <f>M5/($D$2^O5+N5)</f>
        <v>93.212257755123403</v>
      </c>
    </row>
    <row r="6" spans="2:19">
      <c r="B6" s="29">
        <v>2</v>
      </c>
      <c r="C6" s="39" t="s">
        <v>561</v>
      </c>
      <c r="D6" s="39">
        <v>1670</v>
      </c>
      <c r="E6" s="39">
        <v>7.5</v>
      </c>
      <c r="F6" s="39">
        <v>0.7</v>
      </c>
      <c r="G6" s="39">
        <v>3141</v>
      </c>
      <c r="H6" s="39">
        <v>13.4</v>
      </c>
      <c r="I6" s="39">
        <v>0.77</v>
      </c>
      <c r="J6" s="39">
        <v>4044</v>
      </c>
      <c r="K6" s="39">
        <v>16.7</v>
      </c>
      <c r="L6" s="39">
        <v>0.8</v>
      </c>
      <c r="M6" s="39">
        <v>5533</v>
      </c>
      <c r="N6" s="39">
        <v>21.7</v>
      </c>
      <c r="O6" s="39">
        <v>0.83</v>
      </c>
      <c r="P6" s="42">
        <f>D6/($D$2^F6+E6)</f>
        <v>66.620565019418009</v>
      </c>
      <c r="Q6" s="42">
        <f>G6/($D$2^I6+H6)</f>
        <v>85.358184053424267</v>
      </c>
      <c r="R6" s="42">
        <f>J6/($D$2^L6+K6)</f>
        <v>93.706973808099931</v>
      </c>
      <c r="S6" s="42">
        <f>M6/($D$2^O6+N6)</f>
        <v>107.20087760529989</v>
      </c>
    </row>
  </sheetData>
  <mergeCells count="6">
    <mergeCell ref="P3:S3"/>
    <mergeCell ref="B3:C4"/>
    <mergeCell ref="D3:F3"/>
    <mergeCell ref="G3:I3"/>
    <mergeCell ref="J3:L3"/>
    <mergeCell ref="M3:O3"/>
  </mergeCells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C2A7-3F31-4FA7-B10E-FD66DC57012F}">
  <dimension ref="B2:S11"/>
  <sheetViews>
    <sheetView workbookViewId="0">
      <selection activeCell="D16" sqref="D16"/>
    </sheetView>
  </sheetViews>
  <sheetFormatPr defaultRowHeight="13.5"/>
  <cols>
    <col min="1" max="1" width="9" style="36"/>
    <col min="2" max="2" width="4.75" style="36" customWidth="1"/>
    <col min="3" max="3" width="15.75" style="36" customWidth="1"/>
    <col min="4" max="9" width="7.5" style="36" customWidth="1"/>
    <col min="10" max="10" width="9.5" style="36" bestFit="1" customWidth="1"/>
    <col min="11" max="12" width="7.5" style="36" customWidth="1"/>
    <col min="13" max="13" width="9.5" style="36" bestFit="1" customWidth="1"/>
    <col min="14" max="15" width="7.5" style="36" customWidth="1"/>
    <col min="16" max="19" width="9.625" style="36" customWidth="1"/>
    <col min="20" max="16384" width="9" style="36"/>
  </cols>
  <sheetData>
    <row r="2" spans="2:19">
      <c r="B2" s="36" t="s">
        <v>863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562</v>
      </c>
      <c r="D6" s="72">
        <v>946.4</v>
      </c>
      <c r="E6" s="40">
        <v>3.68</v>
      </c>
      <c r="F6" s="41">
        <v>0.66666666666666663</v>
      </c>
      <c r="G6" s="72">
        <v>846.3</v>
      </c>
      <c r="H6" s="40">
        <v>2.0920000000000001</v>
      </c>
      <c r="I6" s="41">
        <v>0.6</v>
      </c>
      <c r="J6" s="39">
        <v>954.8</v>
      </c>
      <c r="K6" s="40">
        <v>2.3639999999999999</v>
      </c>
      <c r="L6" s="41">
        <v>0.6</v>
      </c>
      <c r="M6" s="39">
        <v>605.20000000000005</v>
      </c>
      <c r="N6" s="40">
        <v>0.34599999999999997</v>
      </c>
      <c r="O6" s="41">
        <v>0.5</v>
      </c>
      <c r="P6" s="42">
        <f t="shared" ref="P6:P11" si="0">D6/($D$3^(F6)+E6)</f>
        <v>49.794307398185751</v>
      </c>
      <c r="Q6" s="42">
        <f t="shared" ref="Q6:Q11" si="1">G6/($D$3^(I6)+H6)</f>
        <v>61.517051263972313</v>
      </c>
      <c r="R6" s="42">
        <f t="shared" ref="R6:R11" si="2">J6/($D$3^(L6)+K6)</f>
        <v>68.058237851562694</v>
      </c>
      <c r="S6" s="42">
        <f t="shared" ref="S6:S11" si="3">M6/($D$3^(O6)+N6)</f>
        <v>74.79022381138769</v>
      </c>
    </row>
    <row r="7" spans="2:19">
      <c r="B7" s="29">
        <v>2</v>
      </c>
      <c r="C7" s="39" t="s">
        <v>563</v>
      </c>
      <c r="D7" s="72">
        <v>1878.6</v>
      </c>
      <c r="E7" s="41">
        <v>11.903</v>
      </c>
      <c r="F7" s="41">
        <v>0.8</v>
      </c>
      <c r="G7" s="72">
        <v>2473.1</v>
      </c>
      <c r="H7" s="41">
        <v>12.81</v>
      </c>
      <c r="I7" s="41">
        <v>0.8</v>
      </c>
      <c r="J7" s="73">
        <v>2781.4</v>
      </c>
      <c r="K7" s="41">
        <v>13.38</v>
      </c>
      <c r="L7" s="41">
        <v>0.8</v>
      </c>
      <c r="M7" s="73">
        <v>3234.6</v>
      </c>
      <c r="N7" s="41">
        <v>14.1</v>
      </c>
      <c r="O7" s="41">
        <v>0.8</v>
      </c>
      <c r="P7" s="42">
        <f t="shared" si="0"/>
        <v>48.974412573187145</v>
      </c>
      <c r="Q7" s="42">
        <f t="shared" si="1"/>
        <v>62.983553380873367</v>
      </c>
      <c r="R7" s="42">
        <f t="shared" si="2"/>
        <v>69.821606897264346</v>
      </c>
      <c r="S7" s="42">
        <f t="shared" si="3"/>
        <v>79.75676738155002</v>
      </c>
    </row>
    <row r="8" spans="2:19">
      <c r="B8" s="29">
        <v>3</v>
      </c>
      <c r="C8" s="39" t="s">
        <v>564</v>
      </c>
      <c r="D8" s="72">
        <v>1598.5</v>
      </c>
      <c r="E8" s="41">
        <v>9.7520000000000007</v>
      </c>
      <c r="F8" s="41">
        <v>0.75</v>
      </c>
      <c r="G8" s="72">
        <v>1471.1</v>
      </c>
      <c r="H8" s="41">
        <v>6.6459999999999999</v>
      </c>
      <c r="I8" s="41">
        <v>0.66666666666666663</v>
      </c>
      <c r="J8" s="41">
        <v>1192.4000000000001</v>
      </c>
      <c r="K8" s="41">
        <v>4.2779999999999996</v>
      </c>
      <c r="L8" s="41">
        <v>0.6</v>
      </c>
      <c r="M8" s="41">
        <v>831.7</v>
      </c>
      <c r="N8" s="41">
        <v>1.873</v>
      </c>
      <c r="O8" s="41">
        <v>0.5</v>
      </c>
      <c r="P8" s="42">
        <f t="shared" si="0"/>
        <v>51.053574071392099</v>
      </c>
      <c r="Q8" s="42">
        <f t="shared" si="1"/>
        <v>66.952820384715679</v>
      </c>
      <c r="R8" s="42">
        <f t="shared" si="2"/>
        <v>74.790687608380637</v>
      </c>
      <c r="S8" s="42">
        <f t="shared" si="3"/>
        <v>86.464588826973312</v>
      </c>
    </row>
    <row r="9" spans="2:19">
      <c r="B9" s="29">
        <v>4</v>
      </c>
      <c r="C9" s="39" t="s">
        <v>565</v>
      </c>
      <c r="D9" s="72">
        <v>1876</v>
      </c>
      <c r="E9" s="41">
        <v>12.81</v>
      </c>
      <c r="F9" s="41">
        <v>0.8</v>
      </c>
      <c r="G9" s="72">
        <v>2451.5</v>
      </c>
      <c r="H9" s="41">
        <v>13.647</v>
      </c>
      <c r="I9" s="41">
        <v>0.8</v>
      </c>
      <c r="J9" s="41">
        <v>2748.9</v>
      </c>
      <c r="K9" s="41">
        <v>14.16</v>
      </c>
      <c r="L9" s="41">
        <v>0.8</v>
      </c>
      <c r="M9" s="41">
        <v>3180</v>
      </c>
      <c r="N9" s="41">
        <v>14.78</v>
      </c>
      <c r="O9" s="41">
        <v>0.8</v>
      </c>
      <c r="P9" s="42">
        <f t="shared" si="0"/>
        <v>47.776938313258036</v>
      </c>
      <c r="Q9" s="42">
        <f t="shared" si="1"/>
        <v>61.130385454571794</v>
      </c>
      <c r="R9" s="42">
        <f t="shared" si="2"/>
        <v>67.68054750328767</v>
      </c>
      <c r="S9" s="42">
        <f t="shared" si="3"/>
        <v>77.117444620966168</v>
      </c>
    </row>
    <row r="10" spans="2:19">
      <c r="B10" s="29">
        <v>5</v>
      </c>
      <c r="C10" s="39" t="s">
        <v>566</v>
      </c>
      <c r="D10" s="72">
        <v>1550.1</v>
      </c>
      <c r="E10" s="41">
        <v>9.4269999999999996</v>
      </c>
      <c r="F10" s="41">
        <v>0.75</v>
      </c>
      <c r="G10" s="72">
        <v>2633.7</v>
      </c>
      <c r="H10" s="41">
        <v>15.191000000000001</v>
      </c>
      <c r="I10" s="41">
        <v>0.8</v>
      </c>
      <c r="J10" s="41">
        <v>2910.7</v>
      </c>
      <c r="K10" s="41">
        <v>15.641</v>
      </c>
      <c r="L10" s="41">
        <v>0.8</v>
      </c>
      <c r="M10" s="41">
        <v>3297.2</v>
      </c>
      <c r="N10" s="41">
        <v>16.11</v>
      </c>
      <c r="O10" s="41">
        <v>0.8</v>
      </c>
      <c r="P10" s="42">
        <f t="shared" si="0"/>
        <v>50.027034288878745</v>
      </c>
      <c r="Q10" s="42">
        <f t="shared" si="1"/>
        <v>63.238942938297569</v>
      </c>
      <c r="R10" s="42">
        <f t="shared" si="2"/>
        <v>69.143012586141211</v>
      </c>
      <c r="S10" s="42">
        <f t="shared" si="3"/>
        <v>77.461236973681054</v>
      </c>
    </row>
    <row r="11" spans="2:19">
      <c r="B11" s="29">
        <v>6</v>
      </c>
      <c r="C11" s="39" t="s">
        <v>567</v>
      </c>
      <c r="D11" s="72">
        <v>1811.7</v>
      </c>
      <c r="E11" s="41">
        <v>10.281000000000001</v>
      </c>
      <c r="F11" s="41">
        <v>0.8</v>
      </c>
      <c r="G11" s="72">
        <v>2364.5</v>
      </c>
      <c r="H11" s="41">
        <v>10.619</v>
      </c>
      <c r="I11" s="41">
        <v>0.8</v>
      </c>
      <c r="J11" s="41">
        <v>1985.4</v>
      </c>
      <c r="K11" s="41">
        <v>6.984</v>
      </c>
      <c r="L11" s="41">
        <v>0.75</v>
      </c>
      <c r="M11" s="41">
        <v>2300.1</v>
      </c>
      <c r="N11" s="41">
        <v>7.266</v>
      </c>
      <c r="O11" s="41">
        <v>0.75</v>
      </c>
      <c r="P11" s="42">
        <f t="shared" si="0"/>
        <v>49.315664263113987</v>
      </c>
      <c r="Q11" s="42">
        <f t="shared" si="1"/>
        <v>63.776462865268137</v>
      </c>
      <c r="R11" s="42">
        <f t="shared" si="2"/>
        <v>69.560046188055395</v>
      </c>
      <c r="S11" s="42">
        <f t="shared" si="3"/>
        <v>79.797401906805064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070DD-EFCC-4E78-9946-84DF7B0D0CA9}">
  <dimension ref="B2:S7"/>
  <sheetViews>
    <sheetView workbookViewId="0">
      <selection activeCell="D15" sqref="D15"/>
    </sheetView>
  </sheetViews>
  <sheetFormatPr defaultRowHeight="13.5"/>
  <cols>
    <col min="1" max="1" width="9" style="36"/>
    <col min="2" max="2" width="4.75" style="36" customWidth="1"/>
    <col min="3" max="3" width="16.25" style="36" customWidth="1"/>
    <col min="4" max="19" width="9.625" style="36" customWidth="1"/>
    <col min="20" max="16384" width="9" style="36"/>
  </cols>
  <sheetData>
    <row r="2" spans="2:19">
      <c r="B2" s="36" t="s">
        <v>864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39" t="s">
        <v>568</v>
      </c>
      <c r="D6" s="47">
        <v>1434.49</v>
      </c>
      <c r="E6" s="77">
        <v>6.44</v>
      </c>
      <c r="F6" s="47">
        <v>0.75</v>
      </c>
      <c r="G6" s="47">
        <v>1777.96</v>
      </c>
      <c r="H6" s="77">
        <v>6.95</v>
      </c>
      <c r="I6" s="47">
        <v>0.75</v>
      </c>
      <c r="J6" s="47">
        <v>2019.92</v>
      </c>
      <c r="K6" s="77">
        <v>7.68</v>
      </c>
      <c r="L6" s="47">
        <v>0.76</v>
      </c>
      <c r="M6" s="47">
        <v>2333.54</v>
      </c>
      <c r="N6" s="77">
        <v>8.4700000000000006</v>
      </c>
      <c r="O6" s="47">
        <v>0.77</v>
      </c>
      <c r="P6" s="42">
        <f>D6/($D$3^(F6)+E6)</f>
        <v>51.234993907271466</v>
      </c>
      <c r="Q6" s="42">
        <f>G6/($D$3^(I6)+H6)</f>
        <v>62.366515121072283</v>
      </c>
      <c r="R6" s="42">
        <f>J6/($D$3^(L6)+K6)</f>
        <v>67.019618495387206</v>
      </c>
      <c r="S6" s="42">
        <f>M6/($D$3^(O6)+N6)</f>
        <v>73.225460351434137</v>
      </c>
    </row>
    <row r="7" spans="2:19">
      <c r="B7" s="39">
        <v>2</v>
      </c>
      <c r="C7" s="39" t="s">
        <v>569</v>
      </c>
      <c r="D7" s="47">
        <v>2307.98</v>
      </c>
      <c r="E7" s="47">
        <v>12.67</v>
      </c>
      <c r="F7" s="47">
        <v>0.83</v>
      </c>
      <c r="G7" s="47">
        <v>4346.54</v>
      </c>
      <c r="H7" s="47">
        <v>24.06</v>
      </c>
      <c r="I7" s="47">
        <v>0.91</v>
      </c>
      <c r="J7" s="47">
        <v>5834.65</v>
      </c>
      <c r="K7" s="47">
        <v>32.229999999999997</v>
      </c>
      <c r="L7" s="47">
        <v>0.95</v>
      </c>
      <c r="M7" s="47">
        <v>8363.9599999999991</v>
      </c>
      <c r="N7" s="47">
        <v>45.41</v>
      </c>
      <c r="O7" s="47">
        <v>1</v>
      </c>
      <c r="P7" s="42">
        <f>D7/($D$3^(F7)+E7)</f>
        <v>54.199075179891665</v>
      </c>
      <c r="Q7" s="42">
        <f>G7/($D$3^(I7)+H7)</f>
        <v>66.291937828906796</v>
      </c>
      <c r="R7" s="42">
        <f>J7/($D$3^(L7)+K7)</f>
        <v>71.923798111924526</v>
      </c>
      <c r="S7" s="42">
        <f>M7/($D$3^(O7)+N7)</f>
        <v>79.346931031211454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23418-C573-4406-B548-2D919E067C46}">
  <dimension ref="B2:S7"/>
  <sheetViews>
    <sheetView workbookViewId="0">
      <selection activeCell="D18" sqref="D18"/>
    </sheetView>
  </sheetViews>
  <sheetFormatPr defaultRowHeight="13.5"/>
  <cols>
    <col min="1" max="1" width="9" style="36"/>
    <col min="2" max="2" width="4.75" style="36" customWidth="1"/>
    <col min="3" max="3" width="14.375" style="36" customWidth="1"/>
    <col min="4" max="19" width="8.25" style="36" customWidth="1"/>
    <col min="20" max="16384" width="9" style="36"/>
  </cols>
  <sheetData>
    <row r="2" spans="2:19">
      <c r="B2" s="36" t="s">
        <v>865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570</v>
      </c>
      <c r="D6" s="79">
        <v>4754</v>
      </c>
      <c r="E6" s="80">
        <v>28</v>
      </c>
      <c r="F6" s="79"/>
      <c r="G6" s="79">
        <v>6012</v>
      </c>
      <c r="H6" s="79">
        <v>29</v>
      </c>
      <c r="I6" s="79"/>
      <c r="J6" s="79">
        <v>6389</v>
      </c>
      <c r="K6" s="79">
        <v>28</v>
      </c>
      <c r="L6" s="79"/>
      <c r="M6" s="79">
        <v>7176</v>
      </c>
      <c r="N6" s="79">
        <v>29</v>
      </c>
      <c r="O6" s="79"/>
      <c r="P6" s="42">
        <f>D6/($D$3+E6)</f>
        <v>54.022727272727273</v>
      </c>
      <c r="Q6" s="42">
        <f>G6/($D$3+H6)</f>
        <v>67.550561797752806</v>
      </c>
      <c r="R6" s="42">
        <f>J6/($D$3+K6)</f>
        <v>72.602272727272734</v>
      </c>
      <c r="S6" s="42">
        <f>M6/($D$3+N6)</f>
        <v>80.629213483146074</v>
      </c>
    </row>
    <row r="7" spans="2:19">
      <c r="B7" s="29">
        <v>2</v>
      </c>
      <c r="C7" s="78" t="s">
        <v>571</v>
      </c>
      <c r="D7" s="79">
        <v>8274</v>
      </c>
      <c r="E7" s="80">
        <v>100</v>
      </c>
      <c r="F7" s="79"/>
      <c r="G7" s="80">
        <v>10570</v>
      </c>
      <c r="H7" s="80">
        <v>109</v>
      </c>
      <c r="I7" s="81"/>
      <c r="J7" s="79">
        <v>11644</v>
      </c>
      <c r="K7" s="80">
        <v>113</v>
      </c>
      <c r="L7" s="81"/>
      <c r="M7" s="79">
        <v>13077</v>
      </c>
      <c r="N7" s="80">
        <v>117</v>
      </c>
      <c r="O7" s="81"/>
      <c r="P7" s="42">
        <f>D7/($D$3+E7)</f>
        <v>51.712499999999999</v>
      </c>
      <c r="Q7" s="42">
        <f>G7/($D$3+H7)</f>
        <v>62.544378698224854</v>
      </c>
      <c r="R7" s="42">
        <f>J7/($D$3+K7)</f>
        <v>67.306358381502889</v>
      </c>
      <c r="S7" s="42">
        <f>M7/($D$3+N7)</f>
        <v>73.881355932203391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37C0C-FB6E-4A8A-8565-0E7C29201AC2}">
  <dimension ref="B2:S20"/>
  <sheetViews>
    <sheetView workbookViewId="0">
      <selection activeCell="D25" sqref="D25"/>
    </sheetView>
  </sheetViews>
  <sheetFormatPr defaultRowHeight="13.5"/>
  <cols>
    <col min="1" max="1" width="9" style="82"/>
    <col min="2" max="2" width="4.75" style="82" customWidth="1"/>
    <col min="3" max="3" width="13.625" style="82" customWidth="1"/>
    <col min="4" max="19" width="9.625" style="82" customWidth="1"/>
    <col min="20" max="16384" width="9" style="82"/>
  </cols>
  <sheetData>
    <row r="2" spans="2:19">
      <c r="B2" s="82" t="s">
        <v>866</v>
      </c>
    </row>
    <row r="3" spans="2:19">
      <c r="B3" s="82" t="s">
        <v>198</v>
      </c>
      <c r="D3" s="109">
        <v>60</v>
      </c>
    </row>
    <row r="4" spans="2:19">
      <c r="B4" s="190" t="s">
        <v>199</v>
      </c>
      <c r="C4" s="190"/>
      <c r="D4" s="191" t="s">
        <v>200</v>
      </c>
      <c r="E4" s="190"/>
      <c r="F4" s="190"/>
      <c r="G4" s="191" t="s">
        <v>201</v>
      </c>
      <c r="H4" s="190"/>
      <c r="I4" s="190"/>
      <c r="J4" s="191" t="s">
        <v>202</v>
      </c>
      <c r="K4" s="190"/>
      <c r="L4" s="190"/>
      <c r="M4" s="191" t="s">
        <v>203</v>
      </c>
      <c r="N4" s="190"/>
      <c r="O4" s="190"/>
      <c r="P4" s="190" t="s">
        <v>842</v>
      </c>
      <c r="Q4" s="190"/>
      <c r="R4" s="190"/>
      <c r="S4" s="190"/>
    </row>
    <row r="5" spans="2:19">
      <c r="B5" s="190"/>
      <c r="C5" s="190"/>
      <c r="D5" s="83" t="s">
        <v>205</v>
      </c>
      <c r="E5" s="83" t="s">
        <v>206</v>
      </c>
      <c r="F5" s="83" t="s">
        <v>207</v>
      </c>
      <c r="G5" s="83" t="s">
        <v>205</v>
      </c>
      <c r="H5" s="83" t="s">
        <v>206</v>
      </c>
      <c r="I5" s="83" t="s">
        <v>207</v>
      </c>
      <c r="J5" s="83" t="s">
        <v>205</v>
      </c>
      <c r="K5" s="83" t="s">
        <v>206</v>
      </c>
      <c r="L5" s="83" t="s">
        <v>207</v>
      </c>
      <c r="M5" s="83" t="s">
        <v>205</v>
      </c>
      <c r="N5" s="83" t="s">
        <v>206</v>
      </c>
      <c r="O5" s="83" t="s">
        <v>207</v>
      </c>
      <c r="P5" s="84" t="s">
        <v>200</v>
      </c>
      <c r="Q5" s="84" t="s">
        <v>201</v>
      </c>
      <c r="R5" s="84" t="s">
        <v>202</v>
      </c>
      <c r="S5" s="84" t="s">
        <v>203</v>
      </c>
    </row>
    <row r="6" spans="2:19">
      <c r="B6" s="83">
        <v>1</v>
      </c>
      <c r="C6" s="85" t="s">
        <v>572</v>
      </c>
      <c r="D6" s="86">
        <v>489.45</v>
      </c>
      <c r="E6" s="87">
        <v>0.95499999999999996</v>
      </c>
      <c r="F6" s="88">
        <v>0.5</v>
      </c>
      <c r="G6" s="86">
        <v>564.35</v>
      </c>
      <c r="H6" s="87">
        <v>0.995</v>
      </c>
      <c r="I6" s="88">
        <v>0.5</v>
      </c>
      <c r="J6" s="86">
        <v>615.48099999999999</v>
      </c>
      <c r="K6" s="87">
        <v>1.1870000000000001</v>
      </c>
      <c r="L6" s="88">
        <v>0.5</v>
      </c>
      <c r="M6" s="86">
        <v>706.25900000000001</v>
      </c>
      <c r="N6" s="87">
        <v>1.585</v>
      </c>
      <c r="O6" s="88">
        <v>0.5</v>
      </c>
      <c r="P6" s="89">
        <f t="shared" ref="P6:P20" si="0">D6/($D$3^(F6)+E6)</f>
        <v>56.252370259810732</v>
      </c>
      <c r="Q6" s="89">
        <f t="shared" ref="Q6:Q20" si="1">G6/($D$3^(I6)+H6)</f>
        <v>64.563797101495325</v>
      </c>
      <c r="R6" s="89">
        <f t="shared" ref="R6:R20" si="2">J6/($D$3^(L6)+K6)</f>
        <v>68.899954650297488</v>
      </c>
      <c r="S6" s="89">
        <f t="shared" ref="S6:S20" si="3">M6/($D$3^(O6)+N6)</f>
        <v>75.689799704688667</v>
      </c>
    </row>
    <row r="7" spans="2:19">
      <c r="B7" s="83">
        <v>2</v>
      </c>
      <c r="C7" s="85" t="s">
        <v>573</v>
      </c>
      <c r="D7" s="86">
        <v>837.19100000000003</v>
      </c>
      <c r="E7" s="87">
        <v>2.73</v>
      </c>
      <c r="F7" s="88">
        <v>0.66666666666666663</v>
      </c>
      <c r="G7" s="86">
        <v>963.846</v>
      </c>
      <c r="H7" s="87">
        <v>2.528</v>
      </c>
      <c r="I7" s="88">
        <v>0.66666666666666663</v>
      </c>
      <c r="J7" s="86">
        <v>1017.367</v>
      </c>
      <c r="K7" s="87">
        <v>2.456</v>
      </c>
      <c r="L7" s="88">
        <v>0.66666666666666663</v>
      </c>
      <c r="M7" s="86">
        <v>1083.643</v>
      </c>
      <c r="N7" s="87">
        <v>2.343</v>
      </c>
      <c r="O7" s="88">
        <v>0.66666666666666663</v>
      </c>
      <c r="P7" s="89">
        <f t="shared" si="0"/>
        <v>46.365875785126455</v>
      </c>
      <c r="Q7" s="89">
        <f t="shared" si="1"/>
        <v>53.984306932644031</v>
      </c>
      <c r="R7" s="89">
        <f t="shared" si="2"/>
        <v>57.212698624800744</v>
      </c>
      <c r="S7" s="89">
        <f t="shared" si="3"/>
        <v>61.329528004703654</v>
      </c>
    </row>
    <row r="8" spans="2:19">
      <c r="B8" s="83">
        <v>3</v>
      </c>
      <c r="C8" s="85" t="s">
        <v>574</v>
      </c>
      <c r="D8" s="86">
        <v>1332.14</v>
      </c>
      <c r="E8" s="90">
        <v>6.1959999999999997</v>
      </c>
      <c r="F8" s="90">
        <v>0.66666666666666663</v>
      </c>
      <c r="G8" s="86">
        <v>1696.5650000000001</v>
      </c>
      <c r="H8" s="90">
        <v>6.7619999999999996</v>
      </c>
      <c r="I8" s="90">
        <v>0.66666666666666663</v>
      </c>
      <c r="J8" s="86">
        <v>1842.433</v>
      </c>
      <c r="K8" s="90">
        <v>6.68</v>
      </c>
      <c r="L8" s="90">
        <v>0.66666666666666663</v>
      </c>
      <c r="M8" s="86">
        <v>2095.5920000000001</v>
      </c>
      <c r="N8" s="90">
        <v>7.0979999999999999</v>
      </c>
      <c r="O8" s="90">
        <v>0.66666666666666663</v>
      </c>
      <c r="P8" s="89">
        <f t="shared" si="0"/>
        <v>61.896121337630461</v>
      </c>
      <c r="Q8" s="89">
        <f t="shared" si="1"/>
        <v>76.808697491974797</v>
      </c>
      <c r="R8" s="89">
        <f t="shared" si="2"/>
        <v>83.72340297002053</v>
      </c>
      <c r="S8" s="89">
        <f t="shared" si="3"/>
        <v>93.452299786951471</v>
      </c>
    </row>
    <row r="9" spans="2:19">
      <c r="B9" s="83">
        <v>4</v>
      </c>
      <c r="C9" s="85" t="s">
        <v>575</v>
      </c>
      <c r="D9" s="86">
        <v>1108.1610000000001</v>
      </c>
      <c r="E9" s="90">
        <v>5.5110000000000001</v>
      </c>
      <c r="F9" s="90">
        <v>0.66666666666666663</v>
      </c>
      <c r="G9" s="86">
        <v>1333.6379999999999</v>
      </c>
      <c r="H9" s="90">
        <v>6.24</v>
      </c>
      <c r="I9" s="90">
        <v>0.66666666666666663</v>
      </c>
      <c r="J9" s="86">
        <v>1415.4010000000001</v>
      </c>
      <c r="K9" s="90">
        <v>6.2140000000000004</v>
      </c>
      <c r="L9" s="90">
        <v>0.66666666666666663</v>
      </c>
      <c r="M9" s="86">
        <v>1500.1590000000001</v>
      </c>
      <c r="N9" s="90">
        <v>6.0970000000000004</v>
      </c>
      <c r="O9" s="90">
        <v>0.66666666666666663</v>
      </c>
      <c r="P9" s="89">
        <f t="shared" si="0"/>
        <v>53.181886420806634</v>
      </c>
      <c r="Q9" s="89">
        <f t="shared" si="1"/>
        <v>61.839299552433999</v>
      </c>
      <c r="R9" s="89">
        <f t="shared" si="2"/>
        <v>65.709777344029533</v>
      </c>
      <c r="S9" s="89">
        <f t="shared" si="3"/>
        <v>70.025010032718868</v>
      </c>
    </row>
    <row r="10" spans="2:19">
      <c r="B10" s="83">
        <v>5</v>
      </c>
      <c r="C10" s="85" t="s">
        <v>576</v>
      </c>
      <c r="D10" s="86">
        <v>817.17700000000002</v>
      </c>
      <c r="E10" s="90">
        <v>2.4620000000000002</v>
      </c>
      <c r="F10" s="90">
        <v>0.66666666666666663</v>
      </c>
      <c r="G10" s="86">
        <v>957.83600000000001</v>
      </c>
      <c r="H10" s="90">
        <v>2.5720000000000001</v>
      </c>
      <c r="I10" s="90">
        <v>0.66666666666666663</v>
      </c>
      <c r="J10" s="86">
        <v>1024.076</v>
      </c>
      <c r="K10" s="90">
        <v>2.6549999999999998</v>
      </c>
      <c r="L10" s="90">
        <v>0.66666666666666663</v>
      </c>
      <c r="M10" s="86">
        <v>1114.116</v>
      </c>
      <c r="N10" s="90">
        <v>2.7629999999999999</v>
      </c>
      <c r="O10" s="90">
        <v>0.66666666666666663</v>
      </c>
      <c r="P10" s="89">
        <f t="shared" si="0"/>
        <v>45.939303668100131</v>
      </c>
      <c r="Q10" s="89">
        <f t="shared" si="1"/>
        <v>53.515806478770799</v>
      </c>
      <c r="R10" s="89">
        <f t="shared" si="2"/>
        <v>56.952630888573026</v>
      </c>
      <c r="S10" s="89">
        <f t="shared" si="3"/>
        <v>61.590158723405303</v>
      </c>
    </row>
    <row r="11" spans="2:19">
      <c r="B11" s="83">
        <v>6</v>
      </c>
      <c r="C11" s="85" t="s">
        <v>577</v>
      </c>
      <c r="D11" s="86">
        <v>965.48500000000001</v>
      </c>
      <c r="E11" s="90">
        <v>3.8860000000000001</v>
      </c>
      <c r="F11" s="90">
        <v>0.66666666666666663</v>
      </c>
      <c r="G11" s="86">
        <v>1158.941</v>
      </c>
      <c r="H11" s="90">
        <v>4.4160000000000004</v>
      </c>
      <c r="I11" s="90">
        <v>0.66666666666666663</v>
      </c>
      <c r="J11" s="86">
        <v>1247.319</v>
      </c>
      <c r="K11" s="90">
        <v>4.5949999999999998</v>
      </c>
      <c r="L11" s="90">
        <v>0.66666666666666663</v>
      </c>
      <c r="M11" s="86">
        <v>1393.9960000000001</v>
      </c>
      <c r="N11" s="90">
        <v>5.1269999999999998</v>
      </c>
      <c r="O11" s="90">
        <v>0.66666666666666663</v>
      </c>
      <c r="P11" s="89">
        <f t="shared" si="0"/>
        <v>50.253774710201348</v>
      </c>
      <c r="Q11" s="89">
        <f t="shared" si="1"/>
        <v>58.703774980135087</v>
      </c>
      <c r="R11" s="89">
        <f t="shared" si="2"/>
        <v>62.612679496577059</v>
      </c>
      <c r="S11" s="89">
        <f t="shared" si="3"/>
        <v>68.155436494499796</v>
      </c>
    </row>
    <row r="12" spans="2:19">
      <c r="B12" s="83">
        <v>7</v>
      </c>
      <c r="C12" s="85" t="s">
        <v>578</v>
      </c>
      <c r="D12" s="86">
        <v>462.66</v>
      </c>
      <c r="E12" s="90">
        <v>1.286</v>
      </c>
      <c r="F12" s="90">
        <v>0.5</v>
      </c>
      <c r="G12" s="86">
        <v>641.05399999999997</v>
      </c>
      <c r="H12" s="90">
        <v>2.6680000000000001</v>
      </c>
      <c r="I12" s="90">
        <v>0.5</v>
      </c>
      <c r="J12" s="86">
        <v>764.72799999999995</v>
      </c>
      <c r="K12" s="90">
        <v>3.6440000000000001</v>
      </c>
      <c r="L12" s="90">
        <v>0.5</v>
      </c>
      <c r="M12" s="86">
        <v>974.50900000000001</v>
      </c>
      <c r="N12" s="90">
        <v>5.3010000000000002</v>
      </c>
      <c r="O12" s="90">
        <v>0.5</v>
      </c>
      <c r="P12" s="89">
        <f t="shared" si="0"/>
        <v>51.22472388970921</v>
      </c>
      <c r="Q12" s="89">
        <f t="shared" si="1"/>
        <v>61.557139458389187</v>
      </c>
      <c r="R12" s="89">
        <f t="shared" si="2"/>
        <v>67.140494845280955</v>
      </c>
      <c r="S12" s="89">
        <f t="shared" si="3"/>
        <v>74.692380457026388</v>
      </c>
    </row>
    <row r="13" spans="2:19">
      <c r="B13" s="83">
        <v>8</v>
      </c>
      <c r="C13" s="85" t="s">
        <v>579</v>
      </c>
      <c r="D13" s="86">
        <v>430.46899999999999</v>
      </c>
      <c r="E13" s="90">
        <v>0.94199999999999995</v>
      </c>
      <c r="F13" s="90">
        <v>0.5</v>
      </c>
      <c r="G13" s="86">
        <v>480.13200000000001</v>
      </c>
      <c r="H13" s="90">
        <v>0.93200000000000005</v>
      </c>
      <c r="I13" s="90">
        <v>0.5</v>
      </c>
      <c r="J13" s="86">
        <v>499.34899999999999</v>
      </c>
      <c r="K13" s="90">
        <v>0.93200000000000005</v>
      </c>
      <c r="L13" s="90">
        <v>0.5</v>
      </c>
      <c r="M13" s="86">
        <v>523.23099999999999</v>
      </c>
      <c r="N13" s="90">
        <v>0.93500000000000005</v>
      </c>
      <c r="O13" s="90">
        <v>0.5</v>
      </c>
      <c r="P13" s="89">
        <f t="shared" si="0"/>
        <v>49.547726785811427</v>
      </c>
      <c r="Q13" s="89">
        <f t="shared" si="1"/>
        <v>55.327707171274326</v>
      </c>
      <c r="R13" s="89">
        <f t="shared" si="2"/>
        <v>57.542166004908367</v>
      </c>
      <c r="S13" s="89">
        <f t="shared" si="3"/>
        <v>60.273356475055181</v>
      </c>
    </row>
    <row r="14" spans="2:19">
      <c r="B14" s="83">
        <v>9</v>
      </c>
      <c r="C14" s="85" t="s">
        <v>580</v>
      </c>
      <c r="D14" s="86">
        <v>453.02199999999999</v>
      </c>
      <c r="E14" s="85">
        <v>0.995</v>
      </c>
      <c r="F14" s="85">
        <v>0.5</v>
      </c>
      <c r="G14" s="86">
        <v>569.26400000000001</v>
      </c>
      <c r="H14" s="85">
        <v>1.0720000000000001</v>
      </c>
      <c r="I14" s="85">
        <v>0.5</v>
      </c>
      <c r="J14" s="86">
        <v>632.41499999999996</v>
      </c>
      <c r="K14" s="85">
        <v>1.169</v>
      </c>
      <c r="L14" s="85">
        <v>0.5</v>
      </c>
      <c r="M14" s="86">
        <v>728.60500000000002</v>
      </c>
      <c r="N14" s="85">
        <v>1.359</v>
      </c>
      <c r="O14" s="85">
        <v>0.5</v>
      </c>
      <c r="P14" s="89">
        <f t="shared" si="0"/>
        <v>51.827448375145948</v>
      </c>
      <c r="Q14" s="89">
        <f t="shared" si="1"/>
        <v>64.557286260751894</v>
      </c>
      <c r="R14" s="89">
        <f t="shared" si="2"/>
        <v>70.938571261077257</v>
      </c>
      <c r="S14" s="89">
        <f t="shared" si="3"/>
        <v>80.022807838164454</v>
      </c>
    </row>
    <row r="15" spans="2:19">
      <c r="B15" s="83">
        <v>10</v>
      </c>
      <c r="C15" s="85" t="s">
        <v>581</v>
      </c>
      <c r="D15" s="86">
        <v>463.37</v>
      </c>
      <c r="E15" s="85">
        <v>1.0820000000000001</v>
      </c>
      <c r="F15" s="85">
        <v>0.5</v>
      </c>
      <c r="G15" s="86">
        <v>618.70299999999997</v>
      </c>
      <c r="H15" s="85">
        <v>1.446</v>
      </c>
      <c r="I15" s="85">
        <v>0.5</v>
      </c>
      <c r="J15" s="86">
        <v>705.07299999999998</v>
      </c>
      <c r="K15" s="85">
        <v>1.673</v>
      </c>
      <c r="L15" s="85">
        <v>0.5</v>
      </c>
      <c r="M15" s="86">
        <v>845.6</v>
      </c>
      <c r="N15" s="85">
        <v>2.085</v>
      </c>
      <c r="O15" s="85">
        <v>0.5</v>
      </c>
      <c r="P15" s="89">
        <f t="shared" si="0"/>
        <v>52.488870443761051</v>
      </c>
      <c r="Q15" s="89">
        <f t="shared" si="1"/>
        <v>67.309099423799111</v>
      </c>
      <c r="R15" s="89">
        <f t="shared" si="2"/>
        <v>74.856725055392829</v>
      </c>
      <c r="S15" s="89">
        <f t="shared" si="3"/>
        <v>86.013921769507164</v>
      </c>
    </row>
    <row r="16" spans="2:19">
      <c r="B16" s="83">
        <v>11</v>
      </c>
      <c r="C16" s="85" t="s">
        <v>582</v>
      </c>
      <c r="D16" s="86">
        <v>1119.1489999999999</v>
      </c>
      <c r="E16" s="85">
        <v>4.3040000000000003</v>
      </c>
      <c r="F16" s="90">
        <v>0.66666666666666663</v>
      </c>
      <c r="G16" s="86">
        <v>1489.3910000000001</v>
      </c>
      <c r="H16" s="85">
        <v>5.8860000000000001</v>
      </c>
      <c r="I16" s="90">
        <v>0.66666666666666663</v>
      </c>
      <c r="J16" s="86">
        <v>1671.5550000000001</v>
      </c>
      <c r="K16" s="85">
        <v>6.4790000000000001</v>
      </c>
      <c r="L16" s="90">
        <v>0.66666666666666663</v>
      </c>
      <c r="M16" s="86">
        <v>2010.441</v>
      </c>
      <c r="N16" s="85">
        <v>8.2710000000000008</v>
      </c>
      <c r="O16" s="90">
        <v>0.66666666666666663</v>
      </c>
      <c r="P16" s="89">
        <f t="shared" si="0"/>
        <v>57.011627349866266</v>
      </c>
      <c r="Q16" s="89">
        <f t="shared" si="1"/>
        <v>70.21392392479413</v>
      </c>
      <c r="R16" s="89">
        <f t="shared" si="2"/>
        <v>76.658589246518702</v>
      </c>
      <c r="S16" s="89">
        <f t="shared" si="3"/>
        <v>85.198327224517996</v>
      </c>
    </row>
    <row r="17" spans="2:19">
      <c r="B17" s="83">
        <v>12</v>
      </c>
      <c r="C17" s="85" t="s">
        <v>583</v>
      </c>
      <c r="D17" s="86">
        <v>1036.913</v>
      </c>
      <c r="E17" s="85">
        <v>3.6659999999999999</v>
      </c>
      <c r="F17" s="90">
        <v>0.66666666666666663</v>
      </c>
      <c r="G17" s="86">
        <v>1483.7280000000001</v>
      </c>
      <c r="H17" s="85">
        <v>5.8970000000000002</v>
      </c>
      <c r="I17" s="90">
        <v>0.66666666666666663</v>
      </c>
      <c r="J17" s="86">
        <v>1761.671</v>
      </c>
      <c r="K17" s="85">
        <v>7.17</v>
      </c>
      <c r="L17" s="90">
        <v>0.66666666666666663</v>
      </c>
      <c r="M17" s="86">
        <v>2270.9009999999998</v>
      </c>
      <c r="N17" s="85">
        <v>9.8629999999999995</v>
      </c>
      <c r="O17" s="90">
        <v>0.66666666666666663</v>
      </c>
      <c r="P17" s="89">
        <f t="shared" si="0"/>
        <v>54.596814470681522</v>
      </c>
      <c r="Q17" s="89">
        <f t="shared" si="1"/>
        <v>69.910701196581769</v>
      </c>
      <c r="R17" s="89">
        <f t="shared" si="2"/>
        <v>78.309754046568997</v>
      </c>
      <c r="S17" s="89">
        <f t="shared" si="3"/>
        <v>90.15379700179156</v>
      </c>
    </row>
    <row r="18" spans="2:19">
      <c r="B18" s="83">
        <v>13</v>
      </c>
      <c r="C18" s="85" t="s">
        <v>584</v>
      </c>
      <c r="D18" s="86">
        <v>1021.275</v>
      </c>
      <c r="E18" s="85">
        <v>4.4740000000000002</v>
      </c>
      <c r="F18" s="90">
        <v>0.66666666666666663</v>
      </c>
      <c r="G18" s="86">
        <v>1362.174</v>
      </c>
      <c r="H18" s="85">
        <v>5.4320000000000004</v>
      </c>
      <c r="I18" s="90">
        <v>0.66666666666666663</v>
      </c>
      <c r="J18" s="86">
        <v>1520.364</v>
      </c>
      <c r="K18" s="85">
        <v>5.8860000000000001</v>
      </c>
      <c r="L18" s="90">
        <v>0.66666666666666663</v>
      </c>
      <c r="M18" s="86">
        <v>1773.7760000000001</v>
      </c>
      <c r="N18" s="85">
        <v>6.4169999999999998</v>
      </c>
      <c r="O18" s="90">
        <v>0.66666666666666663</v>
      </c>
      <c r="P18" s="89">
        <f t="shared" si="0"/>
        <v>51.579054026326595</v>
      </c>
      <c r="Q18" s="89">
        <f t="shared" si="1"/>
        <v>65.621043488286404</v>
      </c>
      <c r="R18" s="89">
        <f t="shared" si="2"/>
        <v>71.674074997093228</v>
      </c>
      <c r="S18" s="89">
        <f t="shared" si="3"/>
        <v>81.578467111063574</v>
      </c>
    </row>
    <row r="19" spans="2:19">
      <c r="B19" s="83">
        <v>14</v>
      </c>
      <c r="C19" s="85" t="s">
        <v>585</v>
      </c>
      <c r="D19" s="86">
        <v>998.77499999999998</v>
      </c>
      <c r="E19" s="85">
        <v>2.6560000000000001</v>
      </c>
      <c r="F19" s="90">
        <v>0.66666666666666663</v>
      </c>
      <c r="G19" s="86">
        <v>1325.3420000000001</v>
      </c>
      <c r="H19" s="85">
        <v>3.8559999999999999</v>
      </c>
      <c r="I19" s="90">
        <v>0.66666666666666663</v>
      </c>
      <c r="J19" s="86">
        <v>1497.0509999999999</v>
      </c>
      <c r="K19" s="85">
        <v>4.5289999999999999</v>
      </c>
      <c r="L19" s="90">
        <v>0.66666666666666663</v>
      </c>
      <c r="M19" s="86">
        <v>1741.3219999999999</v>
      </c>
      <c r="N19" s="85">
        <v>5.3680000000000003</v>
      </c>
      <c r="O19" s="90">
        <v>0.66666666666666663</v>
      </c>
      <c r="P19" s="89">
        <f t="shared" si="0"/>
        <v>55.54246035107893</v>
      </c>
      <c r="Q19" s="89">
        <f t="shared" si="1"/>
        <v>69.092324360343184</v>
      </c>
      <c r="R19" s="89">
        <f t="shared" si="2"/>
        <v>75.398477775758565</v>
      </c>
      <c r="S19" s="89">
        <f t="shared" si="3"/>
        <v>84.145458883653347</v>
      </c>
    </row>
    <row r="20" spans="2:19">
      <c r="B20" s="83">
        <v>15</v>
      </c>
      <c r="C20" s="85" t="s">
        <v>586</v>
      </c>
      <c r="D20" s="86">
        <v>468.75099999999998</v>
      </c>
      <c r="E20" s="85">
        <v>0.96499999999999997</v>
      </c>
      <c r="F20" s="85">
        <v>0.5</v>
      </c>
      <c r="G20" s="86">
        <v>591.46600000000001</v>
      </c>
      <c r="H20" s="85">
        <v>1.4570000000000001</v>
      </c>
      <c r="I20" s="85">
        <v>0.5</v>
      </c>
      <c r="J20" s="86">
        <v>674.65700000000004</v>
      </c>
      <c r="K20" s="85">
        <v>1.877</v>
      </c>
      <c r="L20" s="85">
        <v>0.5</v>
      </c>
      <c r="M20" s="86">
        <v>798.98099999999999</v>
      </c>
      <c r="N20" s="85">
        <v>2.4849999999999999</v>
      </c>
      <c r="O20" s="85">
        <v>0.5</v>
      </c>
      <c r="P20" s="89">
        <f t="shared" si="0"/>
        <v>53.811593655635242</v>
      </c>
      <c r="Q20" s="89">
        <f t="shared" si="1"/>
        <v>64.269057986213454</v>
      </c>
      <c r="R20" s="89">
        <f t="shared" si="2"/>
        <v>70.109044493709902</v>
      </c>
      <c r="S20" s="89">
        <f t="shared" si="3"/>
        <v>78.094379936976907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AE9F-899C-4DB7-BD5C-C29834503468}">
  <sheetPr>
    <pageSetUpPr fitToPage="1"/>
  </sheetPr>
  <dimension ref="B2:T259"/>
  <sheetViews>
    <sheetView zoomScale="85" zoomScaleNormal="85" workbookViewId="0">
      <selection activeCell="C3" sqref="C3"/>
    </sheetView>
  </sheetViews>
  <sheetFormatPr defaultRowHeight="13.5"/>
  <cols>
    <col min="1" max="1" width="11" style="36" bestFit="1" customWidth="1"/>
    <col min="2" max="2" width="21.375" style="36" bestFit="1" customWidth="1"/>
    <col min="3" max="3" width="4.75" style="36" customWidth="1"/>
    <col min="4" max="4" width="21.625" style="36" bestFit="1" customWidth="1"/>
    <col min="5" max="16" width="7.375" style="36" customWidth="1"/>
    <col min="17" max="20" width="9.625" style="36" customWidth="1"/>
    <col min="21" max="16384" width="9" style="36"/>
  </cols>
  <sheetData>
    <row r="2" spans="2:20">
      <c r="B2" s="37" t="s">
        <v>196</v>
      </c>
      <c r="C2" s="36" t="s">
        <v>197</v>
      </c>
    </row>
    <row r="3" spans="2:20">
      <c r="B3" s="36" t="s">
        <v>839</v>
      </c>
      <c r="C3" s="37">
        <v>1</v>
      </c>
    </row>
    <row r="4" spans="2:20">
      <c r="B4" s="185" t="s">
        <v>840</v>
      </c>
      <c r="C4" s="185" t="s">
        <v>199</v>
      </c>
      <c r="D4" s="185"/>
      <c r="E4" s="186" t="s">
        <v>200</v>
      </c>
      <c r="F4" s="185"/>
      <c r="G4" s="185"/>
      <c r="H4" s="186" t="s">
        <v>201</v>
      </c>
      <c r="I4" s="185"/>
      <c r="J4" s="185"/>
      <c r="K4" s="186" t="s">
        <v>202</v>
      </c>
      <c r="L4" s="185"/>
      <c r="M4" s="185"/>
      <c r="N4" s="186" t="s">
        <v>203</v>
      </c>
      <c r="O4" s="185"/>
      <c r="P4" s="185"/>
      <c r="Q4" s="185" t="s">
        <v>842</v>
      </c>
      <c r="R4" s="185"/>
      <c r="S4" s="185"/>
      <c r="T4" s="185"/>
    </row>
    <row r="5" spans="2:20">
      <c r="B5" s="185"/>
      <c r="C5" s="185"/>
      <c r="D5" s="185"/>
      <c r="E5" s="29" t="s">
        <v>205</v>
      </c>
      <c r="F5" s="29" t="s">
        <v>206</v>
      </c>
      <c r="G5" s="29" t="s">
        <v>207</v>
      </c>
      <c r="H5" s="29" t="s">
        <v>205</v>
      </c>
      <c r="I5" s="29" t="s">
        <v>206</v>
      </c>
      <c r="J5" s="29" t="s">
        <v>207</v>
      </c>
      <c r="K5" s="29" t="s">
        <v>205</v>
      </c>
      <c r="L5" s="29" t="s">
        <v>206</v>
      </c>
      <c r="M5" s="29" t="s">
        <v>207</v>
      </c>
      <c r="N5" s="29" t="s">
        <v>205</v>
      </c>
      <c r="O5" s="29" t="s">
        <v>206</v>
      </c>
      <c r="P5" s="29" t="s">
        <v>207</v>
      </c>
      <c r="Q5" s="38" t="s">
        <v>200</v>
      </c>
      <c r="R5" s="38" t="s">
        <v>201</v>
      </c>
      <c r="S5" s="38" t="s">
        <v>202</v>
      </c>
      <c r="T5" s="38" t="s">
        <v>203</v>
      </c>
    </row>
    <row r="6" spans="2:20">
      <c r="B6" s="185" t="s">
        <v>208</v>
      </c>
      <c r="C6" s="29">
        <v>1</v>
      </c>
      <c r="D6" s="39" t="s">
        <v>209</v>
      </c>
      <c r="E6" s="39">
        <v>23.64</v>
      </c>
      <c r="F6" s="40">
        <v>-0.26</v>
      </c>
      <c r="G6" s="41">
        <v>0.41</v>
      </c>
      <c r="H6" s="39">
        <v>28.01</v>
      </c>
      <c r="I6" s="40">
        <v>-0.28000000000000003</v>
      </c>
      <c r="J6" s="41">
        <v>0.39</v>
      </c>
      <c r="K6" s="39">
        <v>24.37</v>
      </c>
      <c r="L6" s="40">
        <v>-0.42</v>
      </c>
      <c r="M6" s="41">
        <v>0.32</v>
      </c>
      <c r="N6" s="39">
        <v>32.79</v>
      </c>
      <c r="O6" s="40">
        <v>-0.3</v>
      </c>
      <c r="P6" s="41">
        <v>0.38</v>
      </c>
      <c r="Q6" s="42">
        <f>E6/($C$3^(G6)+F6)</f>
        <v>31.945945945945947</v>
      </c>
      <c r="R6" s="42">
        <f>H6/($C$3^(J6)+I6)</f>
        <v>38.902777777777779</v>
      </c>
      <c r="S6" s="42">
        <f>K6/($C$3^(M6)+L6)</f>
        <v>42.017241379310342</v>
      </c>
      <c r="T6" s="42">
        <f>N6/($C$3^(P6)+O6)</f>
        <v>46.842857142857142</v>
      </c>
    </row>
    <row r="7" spans="2:20">
      <c r="B7" s="185"/>
      <c r="C7" s="29">
        <v>2</v>
      </c>
      <c r="D7" s="39" t="s">
        <v>210</v>
      </c>
      <c r="E7" s="39">
        <v>31.02</v>
      </c>
      <c r="F7" s="39">
        <v>-0.09</v>
      </c>
      <c r="G7" s="39">
        <v>0.55000000000000004</v>
      </c>
      <c r="H7" s="39">
        <v>47.61</v>
      </c>
      <c r="I7" s="39">
        <v>0.14000000000000001</v>
      </c>
      <c r="J7" s="39">
        <v>0.63</v>
      </c>
      <c r="K7" s="39">
        <v>55.91</v>
      </c>
      <c r="L7" s="39">
        <v>0.24</v>
      </c>
      <c r="M7" s="39">
        <v>0.66</v>
      </c>
      <c r="N7" s="39">
        <v>45.01</v>
      </c>
      <c r="O7" s="39">
        <v>-0.11</v>
      </c>
      <c r="P7" s="39">
        <v>0.53</v>
      </c>
      <c r="Q7" s="42">
        <f t="shared" ref="Q7:Q69" si="0">E7/($C$3^(G7)+F7)</f>
        <v>34.087912087912088</v>
      </c>
      <c r="R7" s="42">
        <f t="shared" ref="R7:R69" si="1">H7/($C$3^(J7)+I7)</f>
        <v>41.763157894736835</v>
      </c>
      <c r="S7" s="42">
        <f t="shared" ref="S7:S69" si="2">K7/($C$3^(M7)+L7)</f>
        <v>45.088709677419352</v>
      </c>
      <c r="T7" s="42">
        <f t="shared" ref="T7:T69" si="3">N7/($C$3^(P7)+O7)</f>
        <v>50.573033707865164</v>
      </c>
    </row>
    <row r="8" spans="2:20">
      <c r="B8" s="185"/>
      <c r="C8" s="29">
        <v>3</v>
      </c>
      <c r="D8" s="39" t="s">
        <v>211</v>
      </c>
      <c r="E8" s="39">
        <v>15.49</v>
      </c>
      <c r="F8" s="39">
        <v>-0.53</v>
      </c>
      <c r="G8" s="39">
        <v>0.36</v>
      </c>
      <c r="H8" s="39">
        <v>22.56</v>
      </c>
      <c r="I8" s="39">
        <v>-0.43</v>
      </c>
      <c r="J8" s="39">
        <v>0.41</v>
      </c>
      <c r="K8" s="39">
        <v>21.54</v>
      </c>
      <c r="L8" s="39">
        <v>-0.51</v>
      </c>
      <c r="M8" s="39">
        <v>0.38</v>
      </c>
      <c r="N8" s="39">
        <v>25.64</v>
      </c>
      <c r="O8" s="39">
        <v>-0.47</v>
      </c>
      <c r="P8" s="39">
        <v>0.4</v>
      </c>
      <c r="Q8" s="42">
        <f t="shared" si="0"/>
        <v>32.957446808510639</v>
      </c>
      <c r="R8" s="42">
        <f t="shared" si="1"/>
        <v>39.578947368421048</v>
      </c>
      <c r="S8" s="42">
        <f t="shared" si="2"/>
        <v>43.95918367346939</v>
      </c>
      <c r="T8" s="42">
        <f t="shared" si="3"/>
        <v>48.377358490566039</v>
      </c>
    </row>
    <row r="9" spans="2:20">
      <c r="B9" s="185"/>
      <c r="C9" s="29">
        <v>4</v>
      </c>
      <c r="D9" s="39" t="s">
        <v>212</v>
      </c>
      <c r="E9" s="39">
        <v>15.49</v>
      </c>
      <c r="F9" s="39">
        <v>-0.56000000000000005</v>
      </c>
      <c r="G9" s="39">
        <v>0.32</v>
      </c>
      <c r="H9" s="39">
        <v>25.73</v>
      </c>
      <c r="I9" s="39">
        <v>-0.4</v>
      </c>
      <c r="J9" s="39">
        <v>0.4</v>
      </c>
      <c r="K9" s="39">
        <v>22.71</v>
      </c>
      <c r="L9" s="39">
        <v>-0.52</v>
      </c>
      <c r="M9" s="39">
        <v>0.34</v>
      </c>
      <c r="N9" s="39">
        <v>26.35</v>
      </c>
      <c r="O9" s="39">
        <v>-0.49</v>
      </c>
      <c r="P9" s="39">
        <v>0.35</v>
      </c>
      <c r="Q9" s="42">
        <f t="shared" si="0"/>
        <v>35.20454545454546</v>
      </c>
      <c r="R9" s="42">
        <f t="shared" si="1"/>
        <v>42.883333333333333</v>
      </c>
      <c r="S9" s="42">
        <f t="shared" si="2"/>
        <v>47.3125</v>
      </c>
      <c r="T9" s="42">
        <f t="shared" si="3"/>
        <v>51.666666666666671</v>
      </c>
    </row>
    <row r="10" spans="2:20">
      <c r="B10" s="185"/>
      <c r="C10" s="29">
        <v>5</v>
      </c>
      <c r="D10" s="39" t="s">
        <v>213</v>
      </c>
      <c r="E10" s="39">
        <v>45.49</v>
      </c>
      <c r="F10" s="39">
        <v>0.59</v>
      </c>
      <c r="G10" s="39">
        <v>0.71</v>
      </c>
      <c r="H10" s="39">
        <v>54.99</v>
      </c>
      <c r="I10" s="39">
        <v>0.35</v>
      </c>
      <c r="J10" s="39">
        <v>0.77</v>
      </c>
      <c r="K10" s="39">
        <v>64.849999999999994</v>
      </c>
      <c r="L10" s="39">
        <v>0.37</v>
      </c>
      <c r="M10" s="39">
        <v>0.83</v>
      </c>
      <c r="N10" s="39">
        <v>64.13</v>
      </c>
      <c r="O10" s="39">
        <v>0.1</v>
      </c>
      <c r="P10" s="39">
        <v>0.81</v>
      </c>
      <c r="Q10" s="42">
        <f t="shared" si="0"/>
        <v>28.610062893081764</v>
      </c>
      <c r="R10" s="42">
        <f t="shared" si="1"/>
        <v>40.733333333333334</v>
      </c>
      <c r="S10" s="42">
        <f t="shared" si="2"/>
        <v>47.335766423357654</v>
      </c>
      <c r="T10" s="42">
        <f t="shared" si="3"/>
        <v>58.29999999999999</v>
      </c>
    </row>
    <row r="11" spans="2:20">
      <c r="B11" s="185"/>
      <c r="C11" s="29">
        <v>6</v>
      </c>
      <c r="D11" s="39" t="s">
        <v>214</v>
      </c>
      <c r="E11" s="39">
        <v>31.57</v>
      </c>
      <c r="F11" s="39">
        <v>-0.01</v>
      </c>
      <c r="G11" s="39">
        <v>0.56000000000000005</v>
      </c>
      <c r="H11" s="39">
        <v>38.01</v>
      </c>
      <c r="I11" s="39">
        <v>-0.04</v>
      </c>
      <c r="J11" s="39">
        <v>0.56000000000000005</v>
      </c>
      <c r="K11" s="39">
        <v>37.31</v>
      </c>
      <c r="L11" s="39">
        <v>-0.13</v>
      </c>
      <c r="M11" s="39">
        <v>0.52</v>
      </c>
      <c r="N11" s="39">
        <v>36.24</v>
      </c>
      <c r="O11" s="39">
        <v>-0.25</v>
      </c>
      <c r="P11" s="39">
        <v>0.48</v>
      </c>
      <c r="Q11" s="42">
        <f t="shared" si="0"/>
        <v>31.888888888888889</v>
      </c>
      <c r="R11" s="42">
        <f t="shared" si="1"/>
        <v>39.59375</v>
      </c>
      <c r="S11" s="42">
        <f t="shared" si="2"/>
        <v>42.885057471264368</v>
      </c>
      <c r="T11" s="42">
        <f t="shared" si="3"/>
        <v>48.32</v>
      </c>
    </row>
    <row r="12" spans="2:20">
      <c r="B12" s="185"/>
      <c r="C12" s="29">
        <v>7</v>
      </c>
      <c r="D12" s="39" t="s">
        <v>215</v>
      </c>
      <c r="E12" s="39">
        <v>39.229999999999997</v>
      </c>
      <c r="F12" s="39">
        <v>0.23</v>
      </c>
      <c r="G12" s="39">
        <v>0.71</v>
      </c>
      <c r="H12" s="39">
        <v>1.63</v>
      </c>
      <c r="I12" s="39">
        <v>-0.96</v>
      </c>
      <c r="J12" s="39">
        <v>0.03</v>
      </c>
      <c r="K12" s="39">
        <v>3.5</v>
      </c>
      <c r="L12" s="39">
        <v>-0.92</v>
      </c>
      <c r="M12" s="39">
        <v>0.05</v>
      </c>
      <c r="N12" s="39">
        <v>3.43</v>
      </c>
      <c r="O12" s="39">
        <v>-0.93</v>
      </c>
      <c r="P12" s="39">
        <v>0.04</v>
      </c>
      <c r="Q12" s="42">
        <f t="shared" si="0"/>
        <v>31.894308943089428</v>
      </c>
      <c r="R12" s="42">
        <f t="shared" si="1"/>
        <v>40.749999999999964</v>
      </c>
      <c r="S12" s="42">
        <f t="shared" si="2"/>
        <v>43.750000000000021</v>
      </c>
      <c r="T12" s="42">
        <f t="shared" si="3"/>
        <v>49.000000000000036</v>
      </c>
    </row>
    <row r="13" spans="2:20">
      <c r="B13" s="185"/>
      <c r="C13" s="29">
        <v>8</v>
      </c>
      <c r="D13" s="39" t="s">
        <v>216</v>
      </c>
      <c r="E13" s="39">
        <v>29.84</v>
      </c>
      <c r="F13" s="39">
        <v>-0.03</v>
      </c>
      <c r="G13" s="39">
        <v>0.46</v>
      </c>
      <c r="H13" s="39">
        <v>33.880000000000003</v>
      </c>
      <c r="I13" s="39">
        <v>-0.12</v>
      </c>
      <c r="J13" s="39">
        <v>0.45</v>
      </c>
      <c r="K13" s="39">
        <v>29.23</v>
      </c>
      <c r="L13" s="39">
        <v>-0.3</v>
      </c>
      <c r="M13" s="39">
        <v>0.38</v>
      </c>
      <c r="N13" s="39">
        <v>28.19</v>
      </c>
      <c r="O13" s="39">
        <v>-0.39</v>
      </c>
      <c r="P13" s="39">
        <v>0.34</v>
      </c>
      <c r="Q13" s="42">
        <f t="shared" si="0"/>
        <v>30.762886597938145</v>
      </c>
      <c r="R13" s="42">
        <f t="shared" si="1"/>
        <v>38.5</v>
      </c>
      <c r="S13" s="42">
        <f t="shared" si="2"/>
        <v>41.75714285714286</v>
      </c>
      <c r="T13" s="42">
        <f t="shared" si="3"/>
        <v>46.213114754098363</v>
      </c>
    </row>
    <row r="14" spans="2:20">
      <c r="B14" s="185"/>
      <c r="C14" s="29">
        <v>9</v>
      </c>
      <c r="D14" s="39" t="s">
        <v>217</v>
      </c>
      <c r="E14" s="39">
        <v>11.86</v>
      </c>
      <c r="F14" s="39">
        <v>-0.64</v>
      </c>
      <c r="G14" s="39">
        <v>0.19</v>
      </c>
      <c r="H14" s="39">
        <v>2.04</v>
      </c>
      <c r="I14" s="39">
        <v>-0.95</v>
      </c>
      <c r="J14" s="39">
        <v>0.03</v>
      </c>
      <c r="K14" s="39">
        <v>6.15</v>
      </c>
      <c r="L14" s="39">
        <v>-0.86</v>
      </c>
      <c r="M14" s="39">
        <v>0.08</v>
      </c>
      <c r="N14" s="39">
        <v>6.77</v>
      </c>
      <c r="O14" s="39">
        <v>-0.86</v>
      </c>
      <c r="P14" s="39">
        <v>0.08</v>
      </c>
      <c r="Q14" s="42">
        <f t="shared" si="0"/>
        <v>32.944444444444443</v>
      </c>
      <c r="R14" s="42">
        <f t="shared" si="1"/>
        <v>40.799999999999962</v>
      </c>
      <c r="S14" s="42">
        <f t="shared" si="2"/>
        <v>43.928571428571423</v>
      </c>
      <c r="T14" s="42">
        <f t="shared" si="3"/>
        <v>48.357142857142847</v>
      </c>
    </row>
    <row r="15" spans="2:20">
      <c r="B15" s="185"/>
      <c r="C15" s="29">
        <v>10</v>
      </c>
      <c r="D15" s="39" t="s">
        <v>218</v>
      </c>
      <c r="E15" s="39">
        <v>4.96</v>
      </c>
      <c r="F15" s="39">
        <v>-0.89</v>
      </c>
      <c r="G15" s="39">
        <v>0.1</v>
      </c>
      <c r="H15" s="39">
        <v>5.0199999999999996</v>
      </c>
      <c r="I15" s="39">
        <v>-0.92</v>
      </c>
      <c r="J15" s="39">
        <v>0.09</v>
      </c>
      <c r="K15" s="39">
        <v>2.89</v>
      </c>
      <c r="L15" s="39">
        <v>-0.96</v>
      </c>
      <c r="M15" s="39">
        <v>0.05</v>
      </c>
      <c r="N15" s="39">
        <v>1.74</v>
      </c>
      <c r="O15" s="39">
        <v>-0.98</v>
      </c>
      <c r="P15" s="39">
        <v>0.03</v>
      </c>
      <c r="Q15" s="42">
        <f t="shared" si="0"/>
        <v>45.090909090909093</v>
      </c>
      <c r="R15" s="42">
        <f t="shared" si="1"/>
        <v>62.750000000000028</v>
      </c>
      <c r="S15" s="42">
        <f t="shared" si="2"/>
        <v>72.249999999999943</v>
      </c>
      <c r="T15" s="42">
        <f t="shared" si="3"/>
        <v>86.999999999999929</v>
      </c>
    </row>
    <row r="16" spans="2:20">
      <c r="B16" s="185"/>
      <c r="C16" s="29">
        <v>11</v>
      </c>
      <c r="D16" s="39" t="s">
        <v>219</v>
      </c>
      <c r="E16" s="39">
        <v>7.07</v>
      </c>
      <c r="F16" s="39">
        <v>-0.86</v>
      </c>
      <c r="G16" s="39">
        <v>7.0000000000000007E-2</v>
      </c>
      <c r="H16" s="39">
        <v>10.02</v>
      </c>
      <c r="I16" s="39">
        <v>-0.84</v>
      </c>
      <c r="J16" s="39">
        <v>0.08</v>
      </c>
      <c r="K16" s="39">
        <v>12.23</v>
      </c>
      <c r="L16" s="39">
        <v>-0.82</v>
      </c>
      <c r="M16" s="39">
        <v>0.09</v>
      </c>
      <c r="N16" s="39">
        <v>15.12</v>
      </c>
      <c r="O16" s="39">
        <v>-0.8</v>
      </c>
      <c r="P16" s="39">
        <v>0.1</v>
      </c>
      <c r="Q16" s="42">
        <f t="shared" si="0"/>
        <v>50.5</v>
      </c>
      <c r="R16" s="42">
        <f t="shared" si="1"/>
        <v>62.624999999999986</v>
      </c>
      <c r="S16" s="42">
        <f t="shared" si="2"/>
        <v>67.944444444444429</v>
      </c>
      <c r="T16" s="42">
        <f t="shared" si="3"/>
        <v>75.600000000000009</v>
      </c>
    </row>
    <row r="17" spans="2:20">
      <c r="B17" s="185"/>
      <c r="C17" s="29">
        <v>12</v>
      </c>
      <c r="D17" s="39" t="s">
        <v>220</v>
      </c>
      <c r="E17" s="39">
        <v>21.39</v>
      </c>
      <c r="F17" s="39">
        <v>-0.46</v>
      </c>
      <c r="G17" s="39">
        <v>0.38</v>
      </c>
      <c r="H17" s="39">
        <v>25.25</v>
      </c>
      <c r="I17" s="39">
        <v>-0.49</v>
      </c>
      <c r="J17" s="39">
        <v>0.36</v>
      </c>
      <c r="K17" s="39">
        <v>28.58</v>
      </c>
      <c r="L17" s="39">
        <v>-0.47</v>
      </c>
      <c r="M17" s="39">
        <v>0.37</v>
      </c>
      <c r="N17" s="39">
        <v>36.909999999999997</v>
      </c>
      <c r="O17" s="39">
        <v>-0.39</v>
      </c>
      <c r="P17" s="39">
        <v>0.42</v>
      </c>
      <c r="Q17" s="42">
        <f t="shared" si="0"/>
        <v>39.611111111111107</v>
      </c>
      <c r="R17" s="42">
        <f t="shared" si="1"/>
        <v>49.509803921568626</v>
      </c>
      <c r="S17" s="42">
        <f t="shared" si="2"/>
        <v>53.924528301886788</v>
      </c>
      <c r="T17" s="42">
        <f t="shared" si="3"/>
        <v>60.508196721311471</v>
      </c>
    </row>
    <row r="18" spans="2:20">
      <c r="B18" s="185"/>
      <c r="C18" s="29">
        <v>13</v>
      </c>
      <c r="D18" s="39" t="s">
        <v>221</v>
      </c>
      <c r="E18" s="39">
        <v>6.11</v>
      </c>
      <c r="F18" s="39">
        <v>-0.85</v>
      </c>
      <c r="G18" s="39">
        <v>0.1</v>
      </c>
      <c r="H18" s="39">
        <v>10.029999999999999</v>
      </c>
      <c r="I18" s="39">
        <v>-0.81</v>
      </c>
      <c r="J18" s="39">
        <v>0.12</v>
      </c>
      <c r="K18" s="39">
        <v>14.25</v>
      </c>
      <c r="L18" s="39">
        <v>-0.76</v>
      </c>
      <c r="M18" s="39">
        <v>0.15</v>
      </c>
      <c r="N18" s="39">
        <v>31.46</v>
      </c>
      <c r="O18" s="39">
        <v>-0.53</v>
      </c>
      <c r="P18" s="39">
        <v>0.26</v>
      </c>
      <c r="Q18" s="42">
        <f t="shared" si="0"/>
        <v>40.733333333333327</v>
      </c>
      <c r="R18" s="42">
        <f t="shared" si="1"/>
        <v>52.789473684210535</v>
      </c>
      <c r="S18" s="42">
        <f t="shared" si="2"/>
        <v>59.375</v>
      </c>
      <c r="T18" s="42">
        <f t="shared" si="3"/>
        <v>66.936170212765958</v>
      </c>
    </row>
    <row r="19" spans="2:20">
      <c r="B19" s="185"/>
      <c r="C19" s="29">
        <v>14</v>
      </c>
      <c r="D19" s="39" t="s">
        <v>222</v>
      </c>
      <c r="E19" s="39">
        <v>3.62</v>
      </c>
      <c r="F19" s="39">
        <v>-0.89</v>
      </c>
      <c r="G19" s="39">
        <v>7.0000000000000007E-2</v>
      </c>
      <c r="H19" s="39">
        <v>45.93</v>
      </c>
      <c r="I19" s="39">
        <v>0.16</v>
      </c>
      <c r="J19" s="39">
        <v>0.51</v>
      </c>
      <c r="K19" s="39">
        <v>69.41</v>
      </c>
      <c r="L19" s="39">
        <v>0.66</v>
      </c>
      <c r="M19" s="39">
        <v>0.63</v>
      </c>
      <c r="N19" s="39">
        <v>154.88</v>
      </c>
      <c r="O19" s="39">
        <v>2.35</v>
      </c>
      <c r="P19" s="39">
        <v>0.98</v>
      </c>
      <c r="Q19" s="42">
        <f t="shared" si="0"/>
        <v>32.909090909090914</v>
      </c>
      <c r="R19" s="42">
        <f t="shared" si="1"/>
        <v>39.594827586206897</v>
      </c>
      <c r="S19" s="42">
        <f t="shared" si="2"/>
        <v>41.813253012048186</v>
      </c>
      <c r="T19" s="42">
        <f t="shared" si="3"/>
        <v>46.232835820895517</v>
      </c>
    </row>
    <row r="20" spans="2:20">
      <c r="B20" s="185"/>
      <c r="C20" s="29">
        <v>15</v>
      </c>
      <c r="D20" s="39" t="s">
        <v>223</v>
      </c>
      <c r="E20" s="39">
        <v>11.59</v>
      </c>
      <c r="F20" s="39">
        <v>-0.61</v>
      </c>
      <c r="G20" s="39">
        <v>0.24</v>
      </c>
      <c r="H20" s="39">
        <v>16.72</v>
      </c>
      <c r="I20" s="39">
        <v>-0.54</v>
      </c>
      <c r="J20" s="39">
        <v>0.28000000000000003</v>
      </c>
      <c r="K20" s="39">
        <v>30.49</v>
      </c>
      <c r="L20" s="39">
        <v>-0.23</v>
      </c>
      <c r="M20" s="39">
        <v>0.43</v>
      </c>
      <c r="N20" s="39">
        <v>22.91</v>
      </c>
      <c r="O20" s="39">
        <v>-0.48</v>
      </c>
      <c r="P20" s="39">
        <v>0.32</v>
      </c>
      <c r="Q20" s="42">
        <f t="shared" si="0"/>
        <v>29.717948717948715</v>
      </c>
      <c r="R20" s="42">
        <f t="shared" si="1"/>
        <v>36.347826086956523</v>
      </c>
      <c r="S20" s="42">
        <f t="shared" si="2"/>
        <v>39.597402597402592</v>
      </c>
      <c r="T20" s="42">
        <f t="shared" si="3"/>
        <v>44.057692307692307</v>
      </c>
    </row>
    <row r="21" spans="2:20">
      <c r="B21" s="185" t="s">
        <v>224</v>
      </c>
      <c r="C21" s="29">
        <v>16</v>
      </c>
      <c r="D21" s="39" t="s">
        <v>225</v>
      </c>
      <c r="E21" s="39">
        <v>50.46</v>
      </c>
      <c r="F21" s="39">
        <v>0.32</v>
      </c>
      <c r="G21" s="39">
        <v>0.79</v>
      </c>
      <c r="H21" s="39">
        <v>90.48</v>
      </c>
      <c r="I21" s="39">
        <v>0.78</v>
      </c>
      <c r="J21" s="39">
        <v>1</v>
      </c>
      <c r="K21" s="39">
        <v>103.23</v>
      </c>
      <c r="L21" s="39">
        <v>0.83</v>
      </c>
      <c r="M21" s="39">
        <v>1</v>
      </c>
      <c r="N21" s="39">
        <v>120.26</v>
      </c>
      <c r="O21" s="39">
        <v>0.85</v>
      </c>
      <c r="P21" s="39">
        <v>1</v>
      </c>
      <c r="Q21" s="42">
        <f t="shared" si="0"/>
        <v>38.227272727272727</v>
      </c>
      <c r="R21" s="42">
        <f t="shared" si="1"/>
        <v>50.831460674157306</v>
      </c>
      <c r="S21" s="42">
        <f t="shared" si="2"/>
        <v>56.409836065573771</v>
      </c>
      <c r="T21" s="42">
        <f t="shared" si="3"/>
        <v>65.005405405405412</v>
      </c>
    </row>
    <row r="22" spans="2:20">
      <c r="B22" s="185"/>
      <c r="C22" s="29">
        <v>17</v>
      </c>
      <c r="D22" s="39" t="s">
        <v>226</v>
      </c>
      <c r="E22" s="39">
        <v>13.64</v>
      </c>
      <c r="F22" s="39">
        <v>-0.6</v>
      </c>
      <c r="G22" s="39">
        <v>0.27</v>
      </c>
      <c r="H22" s="39">
        <v>29.7</v>
      </c>
      <c r="I22" s="39">
        <v>-0.28999999999999998</v>
      </c>
      <c r="J22" s="39">
        <v>0.36</v>
      </c>
      <c r="K22" s="39">
        <v>60.01</v>
      </c>
      <c r="L22" s="39">
        <v>0.33</v>
      </c>
      <c r="M22" s="39">
        <v>0.53</v>
      </c>
      <c r="N22" s="39">
        <v>117.56</v>
      </c>
      <c r="O22" s="39">
        <v>1.32</v>
      </c>
      <c r="P22" s="39">
        <v>0.72</v>
      </c>
      <c r="Q22" s="42">
        <f t="shared" si="0"/>
        <v>34.1</v>
      </c>
      <c r="R22" s="42">
        <f t="shared" si="1"/>
        <v>41.83098591549296</v>
      </c>
      <c r="S22" s="42">
        <f t="shared" si="2"/>
        <v>45.120300751879697</v>
      </c>
      <c r="T22" s="42">
        <f t="shared" si="3"/>
        <v>50.672413793103445</v>
      </c>
    </row>
    <row r="23" spans="2:20">
      <c r="B23" s="185"/>
      <c r="C23" s="29">
        <v>18</v>
      </c>
      <c r="D23" s="39" t="s">
        <v>227</v>
      </c>
      <c r="E23" s="39">
        <v>28.11</v>
      </c>
      <c r="F23" s="39">
        <v>-0.27</v>
      </c>
      <c r="G23" s="39">
        <v>0.48</v>
      </c>
      <c r="H23" s="39">
        <v>50.6</v>
      </c>
      <c r="I23" s="39">
        <v>7.0000000000000007E-2</v>
      </c>
      <c r="J23" s="39">
        <v>0.62</v>
      </c>
      <c r="K23" s="39">
        <v>62.04</v>
      </c>
      <c r="L23" s="39">
        <v>0.2</v>
      </c>
      <c r="M23" s="39">
        <v>0.68</v>
      </c>
      <c r="N23" s="39">
        <v>59.48</v>
      </c>
      <c r="O23" s="39">
        <v>0.04</v>
      </c>
      <c r="P23" s="39">
        <v>0.61</v>
      </c>
      <c r="Q23" s="42">
        <f t="shared" si="0"/>
        <v>38.506849315068493</v>
      </c>
      <c r="R23" s="42">
        <f t="shared" si="1"/>
        <v>47.289719626168221</v>
      </c>
      <c r="S23" s="42">
        <f t="shared" si="2"/>
        <v>51.7</v>
      </c>
      <c r="T23" s="42">
        <f t="shared" si="3"/>
        <v>57.192307692307686</v>
      </c>
    </row>
    <row r="24" spans="2:20">
      <c r="B24" s="185"/>
      <c r="C24" s="29">
        <v>19</v>
      </c>
      <c r="D24" s="39" t="s">
        <v>228</v>
      </c>
      <c r="E24" s="39">
        <v>23.08</v>
      </c>
      <c r="F24" s="39">
        <v>-0.4</v>
      </c>
      <c r="G24" s="39">
        <v>0.4</v>
      </c>
      <c r="H24" s="39">
        <v>40.19</v>
      </c>
      <c r="I24" s="39">
        <v>-0.17</v>
      </c>
      <c r="J24" s="39">
        <v>0.5</v>
      </c>
      <c r="K24" s="39">
        <v>59.71</v>
      </c>
      <c r="L24" s="39">
        <v>0.13</v>
      </c>
      <c r="M24" s="39">
        <v>0.61</v>
      </c>
      <c r="N24" s="39">
        <v>90.58</v>
      </c>
      <c r="O24" s="39">
        <v>0.55000000000000004</v>
      </c>
      <c r="P24" s="39">
        <v>0.73</v>
      </c>
      <c r="Q24" s="42">
        <f t="shared" si="0"/>
        <v>38.466666666666669</v>
      </c>
      <c r="R24" s="42">
        <f t="shared" si="1"/>
        <v>48.421686746987952</v>
      </c>
      <c r="S24" s="42">
        <f t="shared" si="2"/>
        <v>52.840707964601776</v>
      </c>
      <c r="T24" s="42">
        <f t="shared" si="3"/>
        <v>58.438709677419354</v>
      </c>
    </row>
    <row r="25" spans="2:20">
      <c r="B25" s="185"/>
      <c r="C25" s="29">
        <v>20</v>
      </c>
      <c r="D25" s="39" t="s">
        <v>229</v>
      </c>
      <c r="E25" s="39">
        <v>26.52</v>
      </c>
      <c r="F25" s="39">
        <v>-0.33</v>
      </c>
      <c r="G25" s="39">
        <v>0.47</v>
      </c>
      <c r="H25" s="39">
        <v>82.58</v>
      </c>
      <c r="I25" s="39">
        <v>0.67</v>
      </c>
      <c r="J25" s="39">
        <v>0.77</v>
      </c>
      <c r="K25" s="39">
        <v>147.22999999999999</v>
      </c>
      <c r="L25" s="39">
        <v>1.68</v>
      </c>
      <c r="M25" s="39">
        <v>0.97</v>
      </c>
      <c r="N25" s="39">
        <v>223.05</v>
      </c>
      <c r="O25" s="39">
        <v>2.68</v>
      </c>
      <c r="P25" s="39">
        <v>1</v>
      </c>
      <c r="Q25" s="42">
        <f t="shared" si="0"/>
        <v>39.582089552238813</v>
      </c>
      <c r="R25" s="42">
        <f t="shared" si="1"/>
        <v>49.449101796407184</v>
      </c>
      <c r="S25" s="42">
        <f t="shared" si="2"/>
        <v>54.93656716417911</v>
      </c>
      <c r="T25" s="42">
        <f t="shared" si="3"/>
        <v>60.611413043478258</v>
      </c>
    </row>
    <row r="26" spans="2:20">
      <c r="B26" s="185"/>
      <c r="C26" s="29">
        <v>21</v>
      </c>
      <c r="D26" s="39" t="s">
        <v>230</v>
      </c>
      <c r="E26" s="39">
        <v>19.809999999999999</v>
      </c>
      <c r="F26" s="39">
        <v>-0.47</v>
      </c>
      <c r="G26" s="39">
        <v>0.39</v>
      </c>
      <c r="H26" s="39">
        <v>29.56</v>
      </c>
      <c r="I26" s="39">
        <v>-0.36</v>
      </c>
      <c r="J26" s="39">
        <v>0.46</v>
      </c>
      <c r="K26" s="39">
        <v>31.67</v>
      </c>
      <c r="L26" s="39">
        <v>-0.36</v>
      </c>
      <c r="M26" s="39">
        <v>0.45</v>
      </c>
      <c r="N26" s="39">
        <v>32.43</v>
      </c>
      <c r="O26" s="39">
        <v>-0.41</v>
      </c>
      <c r="P26" s="39">
        <v>0.43</v>
      </c>
      <c r="Q26" s="42">
        <f t="shared" si="0"/>
        <v>37.377358490566031</v>
      </c>
      <c r="R26" s="42">
        <f t="shared" si="1"/>
        <v>46.1875</v>
      </c>
      <c r="S26" s="42">
        <f t="shared" si="2"/>
        <v>49.484375</v>
      </c>
      <c r="T26" s="42">
        <f t="shared" si="3"/>
        <v>54.966101694915245</v>
      </c>
    </row>
    <row r="27" spans="2:20">
      <c r="B27" s="185"/>
      <c r="C27" s="29">
        <v>22</v>
      </c>
      <c r="D27" s="39" t="s">
        <v>231</v>
      </c>
      <c r="E27" s="39">
        <v>35.28</v>
      </c>
      <c r="F27" s="39">
        <v>-0.11</v>
      </c>
      <c r="G27" s="39">
        <v>0.61</v>
      </c>
      <c r="H27" s="39">
        <v>43.51</v>
      </c>
      <c r="I27" s="39">
        <v>-0.14000000000000001</v>
      </c>
      <c r="J27" s="39">
        <v>0.61</v>
      </c>
      <c r="K27" s="39">
        <v>51.74</v>
      </c>
      <c r="L27" s="39">
        <v>-0.06</v>
      </c>
      <c r="M27" s="39">
        <v>0.65</v>
      </c>
      <c r="N27" s="39">
        <v>58.58</v>
      </c>
      <c r="O27" s="39">
        <v>-0.05</v>
      </c>
      <c r="P27" s="39">
        <v>0.66</v>
      </c>
      <c r="Q27" s="42">
        <f t="shared" si="0"/>
        <v>39.640449438202246</v>
      </c>
      <c r="R27" s="42">
        <f t="shared" si="1"/>
        <v>50.593023255813954</v>
      </c>
      <c r="S27" s="42">
        <f t="shared" si="2"/>
        <v>55.042553191489368</v>
      </c>
      <c r="T27" s="42">
        <f t="shared" si="3"/>
        <v>61.663157894736841</v>
      </c>
    </row>
    <row r="28" spans="2:20">
      <c r="B28" s="185"/>
      <c r="C28" s="29">
        <v>23</v>
      </c>
      <c r="D28" s="39" t="s">
        <v>232</v>
      </c>
      <c r="E28" s="39">
        <v>6.55</v>
      </c>
      <c r="F28" s="39">
        <v>-0.83</v>
      </c>
      <c r="G28" s="39">
        <v>0.14000000000000001</v>
      </c>
      <c r="H28" s="39">
        <v>13.52</v>
      </c>
      <c r="I28" s="39">
        <v>-0.7</v>
      </c>
      <c r="J28" s="39">
        <v>0.22</v>
      </c>
      <c r="K28" s="39">
        <v>23.19</v>
      </c>
      <c r="L28" s="39">
        <v>-0.51</v>
      </c>
      <c r="M28" s="39">
        <v>0.32</v>
      </c>
      <c r="N28" s="39">
        <v>32.85</v>
      </c>
      <c r="O28" s="39">
        <v>-0.35</v>
      </c>
      <c r="P28" s="39">
        <v>0.38</v>
      </c>
      <c r="Q28" s="42">
        <f t="shared" si="0"/>
        <v>38.52941176470587</v>
      </c>
      <c r="R28" s="42">
        <f t="shared" si="1"/>
        <v>45.066666666666656</v>
      </c>
      <c r="S28" s="42">
        <f t="shared" si="2"/>
        <v>47.326530612244902</v>
      </c>
      <c r="T28" s="42">
        <f t="shared" si="3"/>
        <v>50.53846153846154</v>
      </c>
    </row>
    <row r="29" spans="2:20">
      <c r="B29" s="185"/>
      <c r="C29" s="29">
        <v>24</v>
      </c>
      <c r="D29" s="39" t="s">
        <v>233</v>
      </c>
      <c r="E29" s="39">
        <v>27.34</v>
      </c>
      <c r="F29" s="39">
        <v>-0.28999999999999998</v>
      </c>
      <c r="G29" s="39">
        <v>0.49</v>
      </c>
      <c r="H29" s="39">
        <v>16.88</v>
      </c>
      <c r="I29" s="39">
        <v>-0.68</v>
      </c>
      <c r="J29" s="39">
        <v>0.3</v>
      </c>
      <c r="K29" s="39">
        <v>10.31</v>
      </c>
      <c r="L29" s="39">
        <v>-0.83</v>
      </c>
      <c r="M29" s="39">
        <v>0.19</v>
      </c>
      <c r="N29" s="39">
        <v>4.3</v>
      </c>
      <c r="O29" s="39">
        <v>-0.94</v>
      </c>
      <c r="P29" s="39">
        <v>0.08</v>
      </c>
      <c r="Q29" s="42">
        <f t="shared" si="0"/>
        <v>38.507042253521128</v>
      </c>
      <c r="R29" s="42">
        <f t="shared" si="1"/>
        <v>52.750000000000007</v>
      </c>
      <c r="S29" s="42">
        <f t="shared" si="2"/>
        <v>60.647058823529399</v>
      </c>
      <c r="T29" s="42">
        <f t="shared" si="3"/>
        <v>71.6666666666666</v>
      </c>
    </row>
    <row r="30" spans="2:20">
      <c r="B30" s="185"/>
      <c r="C30" s="29">
        <v>25</v>
      </c>
      <c r="D30" s="39" t="s">
        <v>234</v>
      </c>
      <c r="E30" s="39">
        <v>28.5</v>
      </c>
      <c r="F30" s="39">
        <v>-0.28000000000000003</v>
      </c>
      <c r="G30" s="39">
        <v>0.48</v>
      </c>
      <c r="H30" s="39">
        <v>17.25</v>
      </c>
      <c r="I30" s="39">
        <v>-0.68</v>
      </c>
      <c r="J30" s="39">
        <v>0.25</v>
      </c>
      <c r="K30" s="39">
        <v>12.08</v>
      </c>
      <c r="L30" s="39">
        <v>-0.8</v>
      </c>
      <c r="M30" s="39">
        <v>0.16</v>
      </c>
      <c r="N30" s="39">
        <v>7.74</v>
      </c>
      <c r="O30" s="39">
        <v>-0.89</v>
      </c>
      <c r="P30" s="39">
        <v>0.09</v>
      </c>
      <c r="Q30" s="42">
        <f t="shared" si="0"/>
        <v>39.583333333333336</v>
      </c>
      <c r="R30" s="42">
        <f t="shared" si="1"/>
        <v>53.906250000000007</v>
      </c>
      <c r="S30" s="42">
        <f t="shared" si="2"/>
        <v>60.400000000000013</v>
      </c>
      <c r="T30" s="42">
        <f t="shared" si="3"/>
        <v>70.363636363636374</v>
      </c>
    </row>
    <row r="31" spans="2:20">
      <c r="B31" s="185"/>
      <c r="C31" s="29">
        <v>26</v>
      </c>
      <c r="D31" s="39" t="s">
        <v>235</v>
      </c>
      <c r="E31" s="39">
        <v>7.39</v>
      </c>
      <c r="F31" s="39">
        <v>-0.79</v>
      </c>
      <c r="G31" s="39">
        <v>0.14000000000000001</v>
      </c>
      <c r="H31" s="39">
        <v>17.18</v>
      </c>
      <c r="I31" s="39">
        <v>-0.6</v>
      </c>
      <c r="J31" s="39">
        <v>0.23</v>
      </c>
      <c r="K31" s="39">
        <v>30.06</v>
      </c>
      <c r="L31" s="39">
        <v>-0.35</v>
      </c>
      <c r="M31" s="39">
        <v>0.33</v>
      </c>
      <c r="N31" s="39">
        <v>72.489999999999995</v>
      </c>
      <c r="O31" s="39">
        <v>0.43</v>
      </c>
      <c r="P31" s="39">
        <v>0.56999999999999995</v>
      </c>
      <c r="Q31" s="42">
        <f t="shared" si="0"/>
        <v>35.190476190476197</v>
      </c>
      <c r="R31" s="42">
        <f t="shared" si="1"/>
        <v>42.949999999999996</v>
      </c>
      <c r="S31" s="42">
        <f t="shared" si="2"/>
        <v>46.246153846153845</v>
      </c>
      <c r="T31" s="42">
        <f t="shared" si="3"/>
        <v>50.692307692307693</v>
      </c>
    </row>
    <row r="32" spans="2:20">
      <c r="B32" s="185"/>
      <c r="C32" s="29">
        <v>27</v>
      </c>
      <c r="D32" s="39" t="s">
        <v>236</v>
      </c>
      <c r="E32" s="39">
        <v>21.33</v>
      </c>
      <c r="F32" s="39">
        <v>-0.43</v>
      </c>
      <c r="G32" s="39">
        <v>0.32</v>
      </c>
      <c r="H32" s="39">
        <v>33.700000000000003</v>
      </c>
      <c r="I32" s="39">
        <v>-0.27</v>
      </c>
      <c r="J32" s="39">
        <v>0.38</v>
      </c>
      <c r="K32" s="39">
        <v>37.44</v>
      </c>
      <c r="L32" s="39">
        <v>-0.26</v>
      </c>
      <c r="M32" s="39">
        <v>0.39</v>
      </c>
      <c r="N32" s="39">
        <v>42.05</v>
      </c>
      <c r="O32" s="39">
        <v>-0.25</v>
      </c>
      <c r="P32" s="39">
        <v>0.39</v>
      </c>
      <c r="Q32" s="42">
        <f t="shared" si="0"/>
        <v>37.421052631578938</v>
      </c>
      <c r="R32" s="42">
        <f t="shared" si="1"/>
        <v>46.164383561643838</v>
      </c>
      <c r="S32" s="42">
        <f t="shared" si="2"/>
        <v>50.594594594594589</v>
      </c>
      <c r="T32" s="42">
        <f t="shared" si="3"/>
        <v>56.066666666666663</v>
      </c>
    </row>
    <row r="33" spans="2:20">
      <c r="B33" s="185"/>
      <c r="C33" s="29">
        <v>28</v>
      </c>
      <c r="D33" s="39" t="s">
        <v>237</v>
      </c>
      <c r="E33" s="39">
        <v>26.54</v>
      </c>
      <c r="F33" s="39">
        <v>-0.33</v>
      </c>
      <c r="G33" s="39">
        <v>0.48</v>
      </c>
      <c r="H33" s="39">
        <v>39.11</v>
      </c>
      <c r="I33" s="39">
        <v>-0.21</v>
      </c>
      <c r="J33" s="39">
        <v>0.56000000000000005</v>
      </c>
      <c r="K33" s="39">
        <v>38.270000000000003</v>
      </c>
      <c r="L33" s="39">
        <v>-0.28999999999999998</v>
      </c>
      <c r="M33" s="39">
        <v>0.52</v>
      </c>
      <c r="N33" s="39">
        <v>46.97</v>
      </c>
      <c r="O33" s="39">
        <v>-0.21</v>
      </c>
      <c r="P33" s="39">
        <v>0.56999999999999995</v>
      </c>
      <c r="Q33" s="42">
        <f t="shared" si="0"/>
        <v>39.611940298507463</v>
      </c>
      <c r="R33" s="42">
        <f t="shared" si="1"/>
        <v>49.506329113924046</v>
      </c>
      <c r="S33" s="42">
        <f t="shared" si="2"/>
        <v>53.901408450704231</v>
      </c>
      <c r="T33" s="42">
        <f t="shared" si="3"/>
        <v>59.455696202531641</v>
      </c>
    </row>
    <row r="34" spans="2:20">
      <c r="B34" s="185"/>
      <c r="C34" s="29">
        <v>29</v>
      </c>
      <c r="D34" s="39" t="s">
        <v>238</v>
      </c>
      <c r="E34" s="39">
        <v>45.67</v>
      </c>
      <c r="F34" s="39">
        <v>0.34</v>
      </c>
      <c r="G34" s="39">
        <v>0.6</v>
      </c>
      <c r="H34" s="39">
        <v>103.34</v>
      </c>
      <c r="I34" s="39">
        <v>1.54</v>
      </c>
      <c r="J34" s="39">
        <v>0.97</v>
      </c>
      <c r="K34" s="39">
        <v>114</v>
      </c>
      <c r="L34" s="39">
        <v>1.65</v>
      </c>
      <c r="M34" s="39">
        <v>1</v>
      </c>
      <c r="N34" s="39">
        <v>116.01</v>
      </c>
      <c r="O34" s="39">
        <v>1.44</v>
      </c>
      <c r="P34" s="39">
        <v>1</v>
      </c>
      <c r="Q34" s="42">
        <f t="shared" si="0"/>
        <v>34.082089552238806</v>
      </c>
      <c r="R34" s="42">
        <f t="shared" si="1"/>
        <v>40.685039370078741</v>
      </c>
      <c r="S34" s="42">
        <f t="shared" si="2"/>
        <v>43.018867924528301</v>
      </c>
      <c r="T34" s="42">
        <f t="shared" si="3"/>
        <v>47.545081967213115</v>
      </c>
    </row>
    <row r="35" spans="2:20">
      <c r="B35" s="185"/>
      <c r="C35" s="29">
        <v>30</v>
      </c>
      <c r="D35" s="39" t="s">
        <v>239</v>
      </c>
      <c r="E35" s="39">
        <v>8.4499999999999993</v>
      </c>
      <c r="F35" s="39">
        <v>-0.76</v>
      </c>
      <c r="G35" s="39">
        <v>0.18</v>
      </c>
      <c r="H35" s="39">
        <v>13.31</v>
      </c>
      <c r="I35" s="39">
        <v>-0.69</v>
      </c>
      <c r="J35" s="39">
        <v>0.24</v>
      </c>
      <c r="K35" s="39">
        <v>14.32</v>
      </c>
      <c r="L35" s="39">
        <v>-0.69</v>
      </c>
      <c r="M35" s="39">
        <v>0.24</v>
      </c>
      <c r="N35" s="39">
        <v>11.14</v>
      </c>
      <c r="O35" s="39">
        <v>-0.78</v>
      </c>
      <c r="P35" s="39">
        <v>0.18</v>
      </c>
      <c r="Q35" s="42">
        <f t="shared" si="0"/>
        <v>35.208333333333329</v>
      </c>
      <c r="R35" s="42">
        <f t="shared" si="1"/>
        <v>42.935483870967737</v>
      </c>
      <c r="S35" s="42">
        <f t="shared" si="2"/>
        <v>46.193548387096769</v>
      </c>
      <c r="T35" s="42">
        <f t="shared" si="3"/>
        <v>50.636363636363647</v>
      </c>
    </row>
    <row r="36" spans="2:20">
      <c r="B36" s="185"/>
      <c r="C36" s="29">
        <v>31</v>
      </c>
      <c r="D36" s="39" t="s">
        <v>240</v>
      </c>
      <c r="E36" s="39">
        <v>13.29</v>
      </c>
      <c r="F36" s="39">
        <v>-0.61</v>
      </c>
      <c r="G36" s="39">
        <v>0.26</v>
      </c>
      <c r="H36" s="39">
        <v>7.72</v>
      </c>
      <c r="I36" s="39">
        <v>-0.81</v>
      </c>
      <c r="J36" s="39">
        <v>0.13</v>
      </c>
      <c r="K36" s="39">
        <v>9.67</v>
      </c>
      <c r="L36" s="39">
        <v>-0.78</v>
      </c>
      <c r="M36" s="39">
        <v>0.15</v>
      </c>
      <c r="N36" s="39">
        <v>9.18</v>
      </c>
      <c r="O36" s="39">
        <v>-0.81</v>
      </c>
      <c r="P36" s="39">
        <v>0.13</v>
      </c>
      <c r="Q36" s="42">
        <f t="shared" si="0"/>
        <v>34.076923076923073</v>
      </c>
      <c r="R36" s="42">
        <f t="shared" si="1"/>
        <v>40.631578947368432</v>
      </c>
      <c r="S36" s="42">
        <f t="shared" si="2"/>
        <v>43.95454545454546</v>
      </c>
      <c r="T36" s="42">
        <f t="shared" si="3"/>
        <v>48.31578947368422</v>
      </c>
    </row>
    <row r="37" spans="2:20">
      <c r="B37" s="185"/>
      <c r="C37" s="29">
        <v>32</v>
      </c>
      <c r="D37" s="39" t="s">
        <v>241</v>
      </c>
      <c r="E37" s="39">
        <v>34.11</v>
      </c>
      <c r="F37" s="39">
        <v>-0.06</v>
      </c>
      <c r="G37" s="39">
        <v>0.48</v>
      </c>
      <c r="H37" s="39">
        <v>45.51</v>
      </c>
      <c r="I37" s="39">
        <v>-0.08</v>
      </c>
      <c r="J37" s="39">
        <v>0.45</v>
      </c>
      <c r="K37" s="39">
        <v>49.87</v>
      </c>
      <c r="L37" s="39">
        <v>-0.11</v>
      </c>
      <c r="M37" s="39">
        <v>0.42</v>
      </c>
      <c r="N37" s="39">
        <v>46.25</v>
      </c>
      <c r="O37" s="39">
        <v>-0.31</v>
      </c>
      <c r="P37" s="39">
        <v>0.34</v>
      </c>
      <c r="Q37" s="42">
        <f t="shared" si="0"/>
        <v>36.287234042553195</v>
      </c>
      <c r="R37" s="42">
        <f t="shared" si="1"/>
        <v>49.467391304347821</v>
      </c>
      <c r="S37" s="42">
        <f t="shared" si="2"/>
        <v>56.033707865168537</v>
      </c>
      <c r="T37" s="42">
        <f t="shared" si="3"/>
        <v>67.028985507246375</v>
      </c>
    </row>
    <row r="38" spans="2:20">
      <c r="B38" s="185"/>
      <c r="C38" s="29">
        <v>33</v>
      </c>
      <c r="D38" s="39" t="s">
        <v>242</v>
      </c>
      <c r="E38" s="39">
        <v>2.2999999999999998</v>
      </c>
      <c r="F38" s="39">
        <v>-0.93</v>
      </c>
      <c r="G38" s="39">
        <v>0.05</v>
      </c>
      <c r="H38" s="39">
        <v>1.75</v>
      </c>
      <c r="I38" s="39">
        <v>-0.96</v>
      </c>
      <c r="J38" s="39">
        <v>0.03</v>
      </c>
      <c r="K38" s="39">
        <v>1.96</v>
      </c>
      <c r="L38" s="39">
        <v>-0.96</v>
      </c>
      <c r="M38" s="39">
        <v>0.03</v>
      </c>
      <c r="N38" s="39">
        <v>2.25</v>
      </c>
      <c r="O38" s="39">
        <v>-0.96</v>
      </c>
      <c r="P38" s="39">
        <v>0.03</v>
      </c>
      <c r="Q38" s="42">
        <f t="shared" si="0"/>
        <v>32.857142857142875</v>
      </c>
      <c r="R38" s="42">
        <f t="shared" si="1"/>
        <v>43.749999999999964</v>
      </c>
      <c r="S38" s="42">
        <f t="shared" si="2"/>
        <v>48.999999999999957</v>
      </c>
      <c r="T38" s="42">
        <f t="shared" si="3"/>
        <v>56.24999999999995</v>
      </c>
    </row>
    <row r="39" spans="2:20">
      <c r="B39" s="185"/>
      <c r="C39" s="29">
        <v>34</v>
      </c>
      <c r="D39" s="39" t="s">
        <v>243</v>
      </c>
      <c r="E39" s="39">
        <v>4.3600000000000003</v>
      </c>
      <c r="F39" s="39">
        <v>-0.89</v>
      </c>
      <c r="G39" s="39">
        <v>0.08</v>
      </c>
      <c r="H39" s="39">
        <v>3.68</v>
      </c>
      <c r="I39" s="39">
        <v>-0.92</v>
      </c>
      <c r="J39" s="39">
        <v>0.05</v>
      </c>
      <c r="K39" s="39">
        <v>2.4700000000000002</v>
      </c>
      <c r="L39" s="39">
        <v>-0.95</v>
      </c>
      <c r="M39" s="39">
        <v>0.03</v>
      </c>
      <c r="N39" s="39">
        <v>3.13</v>
      </c>
      <c r="O39" s="39">
        <v>-0.94</v>
      </c>
      <c r="P39" s="39">
        <v>0.03</v>
      </c>
      <c r="Q39" s="42">
        <f t="shared" si="0"/>
        <v>39.636363636363647</v>
      </c>
      <c r="R39" s="42">
        <f t="shared" si="1"/>
        <v>46.000000000000028</v>
      </c>
      <c r="S39" s="42">
        <f t="shared" si="2"/>
        <v>49.399999999999963</v>
      </c>
      <c r="T39" s="42">
        <f t="shared" si="3"/>
        <v>52.166666666666622</v>
      </c>
    </row>
    <row r="40" spans="2:20">
      <c r="B40" s="185"/>
      <c r="C40" s="29">
        <v>35</v>
      </c>
      <c r="D40" s="39" t="s">
        <v>244</v>
      </c>
      <c r="E40" s="39">
        <v>30.8</v>
      </c>
      <c r="F40" s="39">
        <v>-0.3</v>
      </c>
      <c r="G40" s="39">
        <v>0.46</v>
      </c>
      <c r="H40" s="39">
        <v>37.06</v>
      </c>
      <c r="I40" s="39">
        <v>-0.34</v>
      </c>
      <c r="J40" s="39">
        <v>0.46</v>
      </c>
      <c r="K40" s="39">
        <v>40.06</v>
      </c>
      <c r="L40" s="39">
        <v>-0.35</v>
      </c>
      <c r="M40" s="39">
        <v>0.46</v>
      </c>
      <c r="N40" s="39">
        <v>46.41</v>
      </c>
      <c r="O40" s="39">
        <v>-0.32</v>
      </c>
      <c r="P40" s="39">
        <v>0.48</v>
      </c>
      <c r="Q40" s="42">
        <f t="shared" si="0"/>
        <v>44.000000000000007</v>
      </c>
      <c r="R40" s="42">
        <f t="shared" si="1"/>
        <v>56.151515151515163</v>
      </c>
      <c r="S40" s="42">
        <f t="shared" si="2"/>
        <v>61.630769230769232</v>
      </c>
      <c r="T40" s="42">
        <f t="shared" si="3"/>
        <v>68.25</v>
      </c>
    </row>
    <row r="41" spans="2:20">
      <c r="B41" s="185" t="s">
        <v>245</v>
      </c>
      <c r="C41" s="29">
        <v>36</v>
      </c>
      <c r="D41" s="39" t="s">
        <v>246</v>
      </c>
      <c r="E41" s="39">
        <v>38.979999999999997</v>
      </c>
      <c r="F41" s="39">
        <v>0.23</v>
      </c>
      <c r="G41" s="39">
        <v>0.7</v>
      </c>
      <c r="H41" s="39">
        <v>40.11</v>
      </c>
      <c r="I41" s="39">
        <v>0.06</v>
      </c>
      <c r="J41" s="39">
        <v>0.61</v>
      </c>
      <c r="K41" s="39">
        <v>38.03</v>
      </c>
      <c r="L41" s="39">
        <v>-7.0000000000000007E-2</v>
      </c>
      <c r="M41" s="39">
        <v>0.55000000000000004</v>
      </c>
      <c r="N41" s="39">
        <v>41.68</v>
      </c>
      <c r="O41" s="39">
        <v>-7.0000000000000007E-2</v>
      </c>
      <c r="P41" s="39">
        <v>0.55000000000000004</v>
      </c>
      <c r="Q41" s="42">
        <f t="shared" si="0"/>
        <v>31.691056910569102</v>
      </c>
      <c r="R41" s="42">
        <f t="shared" si="1"/>
        <v>37.839622641509429</v>
      </c>
      <c r="S41" s="42">
        <f t="shared" si="2"/>
        <v>40.892473118279575</v>
      </c>
      <c r="T41" s="42">
        <f t="shared" si="3"/>
        <v>44.817204301075272</v>
      </c>
    </row>
    <row r="42" spans="2:20">
      <c r="B42" s="185"/>
      <c r="C42" s="29">
        <v>37</v>
      </c>
      <c r="D42" s="39" t="s">
        <v>247</v>
      </c>
      <c r="E42" s="39">
        <v>43.32</v>
      </c>
      <c r="F42" s="39">
        <v>0.32</v>
      </c>
      <c r="G42" s="39">
        <v>0.78</v>
      </c>
      <c r="H42" s="39">
        <v>52.39</v>
      </c>
      <c r="I42" s="39">
        <v>0.28999999999999998</v>
      </c>
      <c r="J42" s="39">
        <v>0.78</v>
      </c>
      <c r="K42" s="39">
        <v>65.47</v>
      </c>
      <c r="L42" s="39">
        <v>0.47</v>
      </c>
      <c r="M42" s="39">
        <v>0.86</v>
      </c>
      <c r="N42" s="39">
        <v>62.9</v>
      </c>
      <c r="O42" s="39">
        <v>0.28999999999999998</v>
      </c>
      <c r="P42" s="39">
        <v>0.78</v>
      </c>
      <c r="Q42" s="42">
        <f t="shared" si="0"/>
        <v>32.81818181818182</v>
      </c>
      <c r="R42" s="42">
        <f t="shared" si="1"/>
        <v>40.612403100775197</v>
      </c>
      <c r="S42" s="42">
        <f t="shared" si="2"/>
        <v>44.537414965986393</v>
      </c>
      <c r="T42" s="42">
        <f t="shared" si="3"/>
        <v>48.759689922480618</v>
      </c>
    </row>
    <row r="43" spans="2:20">
      <c r="B43" s="185"/>
      <c r="C43" s="29">
        <v>38</v>
      </c>
      <c r="D43" s="39" t="s">
        <v>248</v>
      </c>
      <c r="E43" s="39">
        <v>56.84</v>
      </c>
      <c r="F43" s="39">
        <v>0.66</v>
      </c>
      <c r="G43" s="39">
        <v>0.81</v>
      </c>
      <c r="H43" s="39">
        <v>62.83</v>
      </c>
      <c r="I43" s="39">
        <v>0.49</v>
      </c>
      <c r="J43" s="39">
        <v>0.76</v>
      </c>
      <c r="K43" s="39">
        <v>63.93</v>
      </c>
      <c r="L43" s="39">
        <v>0.42</v>
      </c>
      <c r="M43" s="39">
        <v>0.72</v>
      </c>
      <c r="N43" s="39">
        <v>75.459999999999994</v>
      </c>
      <c r="O43" s="39">
        <v>0.51</v>
      </c>
      <c r="P43" s="39">
        <v>0.75</v>
      </c>
      <c r="Q43" s="42">
        <f t="shared" si="0"/>
        <v>34.240963855421683</v>
      </c>
      <c r="R43" s="42">
        <f t="shared" si="1"/>
        <v>42.167785234899327</v>
      </c>
      <c r="S43" s="42">
        <f t="shared" si="2"/>
        <v>45.021126760563384</v>
      </c>
      <c r="T43" s="42">
        <f t="shared" si="3"/>
        <v>49.973509933774828</v>
      </c>
    </row>
    <row r="44" spans="2:20">
      <c r="B44" s="185"/>
      <c r="C44" s="29">
        <v>39</v>
      </c>
      <c r="D44" s="39" t="s">
        <v>249</v>
      </c>
      <c r="E44" s="39">
        <v>1.92</v>
      </c>
      <c r="F44" s="39">
        <v>-0.95</v>
      </c>
      <c r="G44" s="39">
        <v>0.04</v>
      </c>
      <c r="H44" s="39">
        <v>3.96</v>
      </c>
      <c r="I44" s="39">
        <v>-0.92</v>
      </c>
      <c r="J44" s="39">
        <v>7.0000000000000007E-2</v>
      </c>
      <c r="K44" s="39">
        <v>6.03</v>
      </c>
      <c r="L44" s="39">
        <v>-0.89</v>
      </c>
      <c r="M44" s="39">
        <v>0.1</v>
      </c>
      <c r="N44" s="39">
        <v>1.25</v>
      </c>
      <c r="O44" s="39">
        <v>-0.98</v>
      </c>
      <c r="P44" s="39">
        <v>0.02</v>
      </c>
      <c r="Q44" s="42">
        <f t="shared" si="0"/>
        <v>38.399999999999963</v>
      </c>
      <c r="R44" s="42">
        <f t="shared" si="1"/>
        <v>49.500000000000021</v>
      </c>
      <c r="S44" s="42">
        <f t="shared" si="2"/>
        <v>54.818181818181827</v>
      </c>
      <c r="T44" s="42">
        <f t="shared" si="3"/>
        <v>62.499999999999943</v>
      </c>
    </row>
    <row r="45" spans="2:20">
      <c r="B45" s="185"/>
      <c r="C45" s="29">
        <v>40</v>
      </c>
      <c r="D45" s="39" t="s">
        <v>250</v>
      </c>
      <c r="E45" s="39">
        <v>33.42</v>
      </c>
      <c r="F45" s="39">
        <v>-0.05</v>
      </c>
      <c r="G45" s="39">
        <v>0.52</v>
      </c>
      <c r="H45" s="39">
        <v>71.88</v>
      </c>
      <c r="I45" s="39">
        <v>0.42</v>
      </c>
      <c r="J45" s="39">
        <v>0.82</v>
      </c>
      <c r="K45" s="39">
        <v>105.11</v>
      </c>
      <c r="L45" s="39">
        <v>0.8</v>
      </c>
      <c r="M45" s="39">
        <v>1</v>
      </c>
      <c r="N45" s="39">
        <v>113.48</v>
      </c>
      <c r="O45" s="39">
        <v>0.57999999999999996</v>
      </c>
      <c r="P45" s="39">
        <v>1</v>
      </c>
      <c r="Q45" s="42">
        <f t="shared" si="0"/>
        <v>35.178947368421056</v>
      </c>
      <c r="R45" s="42">
        <f t="shared" si="1"/>
        <v>50.619718309859152</v>
      </c>
      <c r="S45" s="42">
        <f t="shared" si="2"/>
        <v>58.394444444444446</v>
      </c>
      <c r="T45" s="42">
        <f t="shared" si="3"/>
        <v>71.822784810126578</v>
      </c>
    </row>
    <row r="46" spans="2:20">
      <c r="B46" s="185"/>
      <c r="C46" s="29">
        <v>41</v>
      </c>
      <c r="D46" s="39" t="s">
        <v>251</v>
      </c>
      <c r="E46" s="39">
        <v>36.299999999999997</v>
      </c>
      <c r="F46" s="39">
        <v>0.1</v>
      </c>
      <c r="G46" s="39">
        <v>0.59</v>
      </c>
      <c r="H46" s="39">
        <v>85.15</v>
      </c>
      <c r="I46" s="39">
        <v>0.89</v>
      </c>
      <c r="J46" s="39">
        <v>0.87</v>
      </c>
      <c r="K46" s="39">
        <v>121.45</v>
      </c>
      <c r="L46" s="39">
        <v>1.4</v>
      </c>
      <c r="M46" s="39">
        <v>1</v>
      </c>
      <c r="N46" s="39">
        <v>137.51</v>
      </c>
      <c r="O46" s="39">
        <v>1.27</v>
      </c>
      <c r="P46" s="39">
        <v>1</v>
      </c>
      <c r="Q46" s="42">
        <f t="shared" si="0"/>
        <v>32.999999999999993</v>
      </c>
      <c r="R46" s="42">
        <f t="shared" si="1"/>
        <v>45.05291005291005</v>
      </c>
      <c r="S46" s="42">
        <f t="shared" si="2"/>
        <v>50.604166666666671</v>
      </c>
      <c r="T46" s="42">
        <f t="shared" si="3"/>
        <v>60.577092511013213</v>
      </c>
    </row>
    <row r="47" spans="2:20">
      <c r="B47" s="185"/>
      <c r="C47" s="29">
        <v>42</v>
      </c>
      <c r="D47" s="39" t="s">
        <v>252</v>
      </c>
      <c r="E47" s="39">
        <v>6.47</v>
      </c>
      <c r="F47" s="39">
        <v>-0.81</v>
      </c>
      <c r="G47" s="39">
        <v>0.19</v>
      </c>
      <c r="H47" s="39">
        <v>23.6</v>
      </c>
      <c r="I47" s="39">
        <v>-0.45</v>
      </c>
      <c r="J47" s="39">
        <v>0.53</v>
      </c>
      <c r="K47" s="39">
        <v>30.98</v>
      </c>
      <c r="L47" s="39">
        <v>-0.33</v>
      </c>
      <c r="M47" s="39">
        <v>0.64</v>
      </c>
      <c r="N47" s="39">
        <v>41.9</v>
      </c>
      <c r="O47" s="39">
        <v>-0.19</v>
      </c>
      <c r="P47" s="39">
        <v>0.77</v>
      </c>
      <c r="Q47" s="42">
        <f t="shared" si="0"/>
        <v>34.052631578947377</v>
      </c>
      <c r="R47" s="42">
        <f t="shared" si="1"/>
        <v>42.909090909090907</v>
      </c>
      <c r="S47" s="42">
        <f t="shared" si="2"/>
        <v>46.238805970149258</v>
      </c>
      <c r="T47" s="42">
        <f t="shared" si="3"/>
        <v>51.728395061728392</v>
      </c>
    </row>
    <row r="48" spans="2:20">
      <c r="B48" s="185"/>
      <c r="C48" s="29">
        <v>43</v>
      </c>
      <c r="D48" s="39" t="s">
        <v>253</v>
      </c>
      <c r="E48" s="39">
        <v>28.72</v>
      </c>
      <c r="F48" s="39">
        <v>-0.13</v>
      </c>
      <c r="G48" s="39">
        <v>0.55000000000000004</v>
      </c>
      <c r="H48" s="39">
        <v>53.62</v>
      </c>
      <c r="I48" s="39">
        <v>0.16</v>
      </c>
      <c r="J48" s="39">
        <v>0.77</v>
      </c>
      <c r="K48" s="39">
        <v>62.53</v>
      </c>
      <c r="L48" s="39">
        <v>0.16</v>
      </c>
      <c r="M48" s="39">
        <v>0.83</v>
      </c>
      <c r="N48" s="39">
        <v>92.6</v>
      </c>
      <c r="O48" s="39">
        <v>0.45</v>
      </c>
      <c r="P48" s="39">
        <v>1</v>
      </c>
      <c r="Q48" s="42">
        <f t="shared" si="0"/>
        <v>33.011494252873561</v>
      </c>
      <c r="R48" s="42">
        <f t="shared" si="1"/>
        <v>46.224137931034484</v>
      </c>
      <c r="S48" s="42">
        <f t="shared" si="2"/>
        <v>53.90517241379311</v>
      </c>
      <c r="T48" s="42">
        <f t="shared" si="3"/>
        <v>63.862068965517238</v>
      </c>
    </row>
    <row r="49" spans="2:20">
      <c r="B49" s="185"/>
      <c r="C49" s="29">
        <v>44</v>
      </c>
      <c r="D49" s="39" t="s">
        <v>254</v>
      </c>
      <c r="E49" s="39">
        <v>10.24</v>
      </c>
      <c r="F49" s="39">
        <v>-0.7</v>
      </c>
      <c r="G49" s="39">
        <v>0.22</v>
      </c>
      <c r="H49" s="39">
        <v>9.86</v>
      </c>
      <c r="I49" s="39">
        <v>-0.77</v>
      </c>
      <c r="J49" s="39">
        <v>0.18</v>
      </c>
      <c r="K49" s="39">
        <v>12.94</v>
      </c>
      <c r="L49" s="39">
        <v>-0.72</v>
      </c>
      <c r="M49" s="39">
        <v>0.21</v>
      </c>
      <c r="N49" s="39">
        <v>8.2799999999999994</v>
      </c>
      <c r="O49" s="39">
        <v>-0.84</v>
      </c>
      <c r="P49" s="39">
        <v>0.13</v>
      </c>
      <c r="Q49" s="42">
        <f t="shared" si="0"/>
        <v>34.133333333333326</v>
      </c>
      <c r="R49" s="42">
        <f t="shared" si="1"/>
        <v>42.869565217391305</v>
      </c>
      <c r="S49" s="42">
        <f t="shared" si="2"/>
        <v>46.214285714285708</v>
      </c>
      <c r="T49" s="42">
        <f t="shared" si="3"/>
        <v>51.749999999999986</v>
      </c>
    </row>
    <row r="50" spans="2:20">
      <c r="B50" s="185"/>
      <c r="C50" s="29">
        <v>45</v>
      </c>
      <c r="D50" s="39" t="s">
        <v>255</v>
      </c>
      <c r="E50" s="39">
        <v>16.96</v>
      </c>
      <c r="F50" s="39">
        <v>-0.45</v>
      </c>
      <c r="G50" s="39">
        <v>0.33</v>
      </c>
      <c r="H50" s="39">
        <v>34.4</v>
      </c>
      <c r="I50" s="39">
        <v>-0.08</v>
      </c>
      <c r="J50" s="39">
        <v>0.49</v>
      </c>
      <c r="K50" s="39">
        <v>28.5</v>
      </c>
      <c r="L50" s="39">
        <v>-0.3</v>
      </c>
      <c r="M50" s="39">
        <v>0.4</v>
      </c>
      <c r="N50" s="39">
        <v>44.02</v>
      </c>
      <c r="O50" s="39">
        <v>0</v>
      </c>
      <c r="P50" s="39">
        <v>0.51</v>
      </c>
      <c r="Q50" s="42">
        <f t="shared" si="0"/>
        <v>30.836363636363636</v>
      </c>
      <c r="R50" s="42">
        <f t="shared" si="1"/>
        <v>37.391304347826086</v>
      </c>
      <c r="S50" s="42">
        <f t="shared" si="2"/>
        <v>40.714285714285715</v>
      </c>
      <c r="T50" s="42">
        <f t="shared" si="3"/>
        <v>44.02</v>
      </c>
    </row>
    <row r="51" spans="2:20">
      <c r="B51" s="185"/>
      <c r="C51" s="29">
        <v>46</v>
      </c>
      <c r="D51" s="39" t="s">
        <v>256</v>
      </c>
      <c r="E51" s="39">
        <v>13.08</v>
      </c>
      <c r="F51" s="39">
        <v>-0.59</v>
      </c>
      <c r="G51" s="39">
        <v>0.26</v>
      </c>
      <c r="H51" s="39">
        <v>20.21</v>
      </c>
      <c r="I51" s="39">
        <v>-0.49</v>
      </c>
      <c r="J51" s="39">
        <v>0.33</v>
      </c>
      <c r="K51" s="39">
        <v>32.22</v>
      </c>
      <c r="L51" s="39">
        <v>-0.23</v>
      </c>
      <c r="M51" s="39">
        <v>0.44</v>
      </c>
      <c r="N51" s="39">
        <v>37</v>
      </c>
      <c r="O51" s="39">
        <v>-0.2</v>
      </c>
      <c r="P51" s="39">
        <v>0.46</v>
      </c>
      <c r="Q51" s="42">
        <f t="shared" si="0"/>
        <v>31.90243902439024</v>
      </c>
      <c r="R51" s="42">
        <f t="shared" si="1"/>
        <v>39.627450980392155</v>
      </c>
      <c r="S51" s="42">
        <f t="shared" si="2"/>
        <v>41.844155844155843</v>
      </c>
      <c r="T51" s="42">
        <f t="shared" si="3"/>
        <v>46.25</v>
      </c>
    </row>
    <row r="52" spans="2:20">
      <c r="B52" s="185"/>
      <c r="C52" s="29">
        <v>47</v>
      </c>
      <c r="D52" s="39" t="s">
        <v>257</v>
      </c>
      <c r="E52" s="39">
        <v>31.58</v>
      </c>
      <c r="F52" s="39">
        <v>-0.13</v>
      </c>
      <c r="G52" s="39">
        <v>0.43</v>
      </c>
      <c r="H52" s="39">
        <v>37.75</v>
      </c>
      <c r="I52" s="39">
        <v>-0.12</v>
      </c>
      <c r="J52" s="39">
        <v>0.37</v>
      </c>
      <c r="K52" s="39">
        <v>63.97</v>
      </c>
      <c r="L52" s="39">
        <v>0.42</v>
      </c>
      <c r="M52" s="39">
        <v>0.48</v>
      </c>
      <c r="N52" s="39">
        <v>55.08</v>
      </c>
      <c r="O52" s="39">
        <v>0.14000000000000001</v>
      </c>
      <c r="P52" s="39">
        <v>0.35</v>
      </c>
      <c r="Q52" s="42">
        <f t="shared" si="0"/>
        <v>36.298850574712645</v>
      </c>
      <c r="R52" s="42">
        <f t="shared" si="1"/>
        <v>42.897727272727273</v>
      </c>
      <c r="S52" s="42">
        <f t="shared" si="2"/>
        <v>45.049295774647888</v>
      </c>
      <c r="T52" s="42">
        <f t="shared" si="3"/>
        <v>48.315789473684205</v>
      </c>
    </row>
    <row r="53" spans="2:20">
      <c r="B53" s="185"/>
      <c r="C53" s="29">
        <v>48</v>
      </c>
      <c r="D53" s="39" t="s">
        <v>258</v>
      </c>
      <c r="E53" s="39">
        <v>17.88</v>
      </c>
      <c r="F53" s="39">
        <v>-0.44</v>
      </c>
      <c r="G53" s="39">
        <v>0.4</v>
      </c>
      <c r="H53" s="39">
        <v>57.45</v>
      </c>
      <c r="I53" s="39">
        <v>0.41</v>
      </c>
      <c r="J53" s="39">
        <v>0.81</v>
      </c>
      <c r="K53" s="39">
        <v>87.19</v>
      </c>
      <c r="L53" s="39">
        <v>0.93</v>
      </c>
      <c r="M53" s="39">
        <v>1</v>
      </c>
      <c r="N53" s="39">
        <v>93.94</v>
      </c>
      <c r="O53" s="39">
        <v>0.85</v>
      </c>
      <c r="P53" s="39">
        <v>1</v>
      </c>
      <c r="Q53" s="42">
        <f t="shared" si="0"/>
        <v>31.928571428571423</v>
      </c>
      <c r="R53" s="42">
        <f t="shared" si="1"/>
        <v>40.744680851063833</v>
      </c>
      <c r="S53" s="42">
        <f t="shared" si="2"/>
        <v>45.176165803108802</v>
      </c>
      <c r="T53" s="42">
        <f t="shared" si="3"/>
        <v>50.778378378378378</v>
      </c>
    </row>
    <row r="54" spans="2:20">
      <c r="B54" s="185"/>
      <c r="C54" s="29">
        <v>49</v>
      </c>
      <c r="D54" s="39" t="s">
        <v>259</v>
      </c>
      <c r="E54" s="39">
        <v>25.7</v>
      </c>
      <c r="F54" s="39">
        <v>-0.27</v>
      </c>
      <c r="G54" s="39">
        <v>0.42</v>
      </c>
      <c r="H54" s="39">
        <v>31.73</v>
      </c>
      <c r="I54" s="39">
        <v>-0.26</v>
      </c>
      <c r="J54" s="39">
        <v>0.41</v>
      </c>
      <c r="K54" s="39">
        <v>56.33</v>
      </c>
      <c r="L54" s="39">
        <v>0.22</v>
      </c>
      <c r="M54" s="39">
        <v>0.59</v>
      </c>
      <c r="N54" s="39">
        <v>72.36</v>
      </c>
      <c r="O54" s="39">
        <v>0.43</v>
      </c>
      <c r="P54" s="39">
        <v>0.65</v>
      </c>
      <c r="Q54" s="42">
        <f t="shared" si="0"/>
        <v>35.205479452054796</v>
      </c>
      <c r="R54" s="42">
        <f t="shared" si="1"/>
        <v>42.878378378378379</v>
      </c>
      <c r="S54" s="42">
        <f t="shared" si="2"/>
        <v>46.172131147540981</v>
      </c>
      <c r="T54" s="42">
        <f t="shared" si="3"/>
        <v>50.6013986013986</v>
      </c>
    </row>
    <row r="55" spans="2:20">
      <c r="B55" s="185"/>
      <c r="C55" s="29">
        <v>50</v>
      </c>
      <c r="D55" s="39" t="s">
        <v>260</v>
      </c>
      <c r="E55" s="39">
        <v>46.6</v>
      </c>
      <c r="F55" s="39">
        <v>0.21</v>
      </c>
      <c r="G55" s="39">
        <v>0.73</v>
      </c>
      <c r="H55" s="39">
        <v>61.43</v>
      </c>
      <c r="I55" s="39">
        <v>0.27</v>
      </c>
      <c r="J55" s="39">
        <v>0.79</v>
      </c>
      <c r="K55" s="39">
        <v>82.34</v>
      </c>
      <c r="L55" s="39">
        <v>0.56000000000000005</v>
      </c>
      <c r="M55" s="39">
        <v>0.91</v>
      </c>
      <c r="N55" s="39">
        <v>104.24</v>
      </c>
      <c r="O55" s="39">
        <v>0.79</v>
      </c>
      <c r="P55" s="39">
        <v>1</v>
      </c>
      <c r="Q55" s="42">
        <f t="shared" si="0"/>
        <v>38.512396694214878</v>
      </c>
      <c r="R55" s="42">
        <f t="shared" si="1"/>
        <v>48.370078740157481</v>
      </c>
      <c r="S55" s="42">
        <f t="shared" si="2"/>
        <v>52.782051282051285</v>
      </c>
      <c r="T55" s="42">
        <f t="shared" si="3"/>
        <v>58.234636871508378</v>
      </c>
    </row>
    <row r="56" spans="2:20">
      <c r="B56" s="185"/>
      <c r="C56" s="29">
        <v>51</v>
      </c>
      <c r="D56" s="39" t="s">
        <v>261</v>
      </c>
      <c r="E56" s="39">
        <v>6.47</v>
      </c>
      <c r="F56" s="39">
        <v>-0.81</v>
      </c>
      <c r="G56" s="39">
        <v>0.17</v>
      </c>
      <c r="H56" s="39">
        <v>9.44</v>
      </c>
      <c r="I56" s="39">
        <v>-0.78</v>
      </c>
      <c r="J56" s="39">
        <v>0.21</v>
      </c>
      <c r="K56" s="39">
        <v>8.9700000000000006</v>
      </c>
      <c r="L56" s="39">
        <v>-0.81</v>
      </c>
      <c r="M56" s="39">
        <v>0.19</v>
      </c>
      <c r="N56" s="39">
        <v>9.81</v>
      </c>
      <c r="O56" s="39">
        <v>-0.81</v>
      </c>
      <c r="P56" s="39">
        <v>0.19</v>
      </c>
      <c r="Q56" s="42">
        <f t="shared" si="0"/>
        <v>34.052631578947377</v>
      </c>
      <c r="R56" s="42">
        <f t="shared" si="1"/>
        <v>42.909090909090914</v>
      </c>
      <c r="S56" s="42">
        <f t="shared" si="2"/>
        <v>47.210526315789487</v>
      </c>
      <c r="T56" s="42">
        <f t="shared" si="3"/>
        <v>51.631578947368439</v>
      </c>
    </row>
    <row r="57" spans="2:20">
      <c r="B57" s="185"/>
      <c r="C57" s="29">
        <v>52</v>
      </c>
      <c r="D57" s="39" t="s">
        <v>262</v>
      </c>
      <c r="E57" s="39">
        <v>22.8</v>
      </c>
      <c r="F57" s="39">
        <v>-0.39</v>
      </c>
      <c r="G57" s="39">
        <v>0.4</v>
      </c>
      <c r="H57" s="39">
        <v>40.6</v>
      </c>
      <c r="I57" s="39">
        <v>-0.1</v>
      </c>
      <c r="J57" s="39">
        <v>0.54</v>
      </c>
      <c r="K57" s="39">
        <v>29.69</v>
      </c>
      <c r="L57" s="39">
        <v>-0.4</v>
      </c>
      <c r="M57" s="39">
        <v>0.41</v>
      </c>
      <c r="N57" s="39">
        <v>43.09</v>
      </c>
      <c r="O57" s="39">
        <v>-0.2</v>
      </c>
      <c r="P57" s="39">
        <v>0.5</v>
      </c>
      <c r="Q57" s="42">
        <f t="shared" si="0"/>
        <v>37.377049180327873</v>
      </c>
      <c r="R57" s="42">
        <f t="shared" si="1"/>
        <v>45.111111111111114</v>
      </c>
      <c r="S57" s="42">
        <f t="shared" si="2"/>
        <v>49.483333333333334</v>
      </c>
      <c r="T57" s="42">
        <f t="shared" si="3"/>
        <v>53.862500000000004</v>
      </c>
    </row>
    <row r="58" spans="2:20">
      <c r="B58" s="185"/>
      <c r="C58" s="29">
        <v>53</v>
      </c>
      <c r="D58" s="39" t="s">
        <v>263</v>
      </c>
      <c r="E58" s="39">
        <v>5.8</v>
      </c>
      <c r="F58" s="39">
        <v>-0.84</v>
      </c>
      <c r="G58" s="39">
        <v>0.12</v>
      </c>
      <c r="H58" s="39">
        <v>21.27</v>
      </c>
      <c r="I58" s="39">
        <v>-0.56999999999999995</v>
      </c>
      <c r="J58" s="39">
        <v>0.33</v>
      </c>
      <c r="K58" s="39">
        <v>23.56</v>
      </c>
      <c r="L58" s="39">
        <v>-0.57999999999999996</v>
      </c>
      <c r="M58" s="39">
        <v>0.34</v>
      </c>
      <c r="N58" s="39">
        <v>26.84</v>
      </c>
      <c r="O58" s="39">
        <v>-0.6</v>
      </c>
      <c r="P58" s="39">
        <v>0.36</v>
      </c>
      <c r="Q58" s="42">
        <f t="shared" si="0"/>
        <v>36.249999999999993</v>
      </c>
      <c r="R58" s="42">
        <f t="shared" si="1"/>
        <v>49.465116279069761</v>
      </c>
      <c r="S58" s="42">
        <f t="shared" si="2"/>
        <v>56.095238095238088</v>
      </c>
      <c r="T58" s="42">
        <f t="shared" si="3"/>
        <v>67.099999999999994</v>
      </c>
    </row>
    <row r="59" spans="2:20">
      <c r="B59" s="185" t="s">
        <v>264</v>
      </c>
      <c r="C59" s="29">
        <v>54</v>
      </c>
      <c r="D59" s="39" t="s">
        <v>265</v>
      </c>
      <c r="E59" s="39">
        <v>83.46</v>
      </c>
      <c r="F59" s="39">
        <v>1.1499999999999999</v>
      </c>
      <c r="G59" s="39">
        <v>0.95</v>
      </c>
      <c r="H59" s="39">
        <v>112.73</v>
      </c>
      <c r="I59" s="39">
        <v>1.25</v>
      </c>
      <c r="J59" s="39">
        <v>1</v>
      </c>
      <c r="K59" s="39">
        <v>124.72</v>
      </c>
      <c r="L59" s="39">
        <v>1.26</v>
      </c>
      <c r="M59" s="39">
        <v>1</v>
      </c>
      <c r="N59" s="39">
        <v>139.44999999999999</v>
      </c>
      <c r="O59" s="39">
        <v>1.22</v>
      </c>
      <c r="P59" s="39">
        <v>1</v>
      </c>
      <c r="Q59" s="42">
        <f t="shared" si="0"/>
        <v>38.818604651162786</v>
      </c>
      <c r="R59" s="42">
        <f t="shared" si="1"/>
        <v>50.102222222222224</v>
      </c>
      <c r="S59" s="42">
        <f t="shared" si="2"/>
        <v>55.185840707964608</v>
      </c>
      <c r="T59" s="42">
        <f t="shared" si="3"/>
        <v>62.815315315315317</v>
      </c>
    </row>
    <row r="60" spans="2:20">
      <c r="B60" s="185"/>
      <c r="C60" s="29">
        <v>55</v>
      </c>
      <c r="D60" s="39" t="s">
        <v>266</v>
      </c>
      <c r="E60" s="39">
        <v>10.4</v>
      </c>
      <c r="F60" s="39">
        <v>-0.78</v>
      </c>
      <c r="G60" s="39">
        <v>0.17</v>
      </c>
      <c r="H60" s="39">
        <v>12.55</v>
      </c>
      <c r="I60" s="39">
        <v>-0.81</v>
      </c>
      <c r="J60" s="39">
        <v>0.16</v>
      </c>
      <c r="K60" s="39">
        <v>7.59</v>
      </c>
      <c r="L60" s="39">
        <v>-0.9</v>
      </c>
      <c r="M60" s="39">
        <v>0.09</v>
      </c>
      <c r="N60" s="39">
        <v>11.85</v>
      </c>
      <c r="O60" s="39">
        <v>-0.87</v>
      </c>
      <c r="P60" s="39">
        <v>0.12</v>
      </c>
      <c r="Q60" s="42">
        <f t="shared" si="0"/>
        <v>47.27272727272728</v>
      </c>
      <c r="R60" s="42">
        <f t="shared" si="1"/>
        <v>66.052631578947384</v>
      </c>
      <c r="S60" s="42">
        <f t="shared" si="2"/>
        <v>75.90000000000002</v>
      </c>
      <c r="T60" s="42">
        <f t="shared" si="3"/>
        <v>91.153846153846146</v>
      </c>
    </row>
    <row r="61" spans="2:20">
      <c r="B61" s="185"/>
      <c r="C61" s="29">
        <v>56</v>
      </c>
      <c r="D61" s="39" t="s">
        <v>267</v>
      </c>
      <c r="E61" s="39">
        <v>95.8</v>
      </c>
      <c r="F61" s="39">
        <v>1.49</v>
      </c>
      <c r="G61" s="39">
        <v>0.84</v>
      </c>
      <c r="H61" s="39">
        <v>164.94</v>
      </c>
      <c r="I61" s="39">
        <v>2.46</v>
      </c>
      <c r="J61" s="39">
        <v>1</v>
      </c>
      <c r="K61" s="39">
        <v>187.62</v>
      </c>
      <c r="L61" s="39">
        <v>2.65</v>
      </c>
      <c r="M61" s="39">
        <v>1</v>
      </c>
      <c r="N61" s="39">
        <v>210.57</v>
      </c>
      <c r="O61" s="39">
        <v>2.67</v>
      </c>
      <c r="P61" s="39">
        <v>1</v>
      </c>
      <c r="Q61" s="42">
        <f t="shared" si="0"/>
        <v>38.473895582329313</v>
      </c>
      <c r="R61" s="42">
        <f t="shared" si="1"/>
        <v>47.670520231213871</v>
      </c>
      <c r="S61" s="42">
        <f t="shared" si="2"/>
        <v>51.402739726027399</v>
      </c>
      <c r="T61" s="42">
        <f t="shared" si="3"/>
        <v>57.376021798365123</v>
      </c>
    </row>
    <row r="62" spans="2:20">
      <c r="B62" s="185"/>
      <c r="C62" s="29">
        <v>57</v>
      </c>
      <c r="D62" s="39" t="s">
        <v>268</v>
      </c>
      <c r="E62" s="39">
        <v>31.89</v>
      </c>
      <c r="F62" s="39">
        <v>-0.34</v>
      </c>
      <c r="G62" s="39">
        <v>0.39</v>
      </c>
      <c r="H62" s="39">
        <v>5.63</v>
      </c>
      <c r="I62" s="39">
        <v>-0.92</v>
      </c>
      <c r="J62" s="39">
        <v>0.06</v>
      </c>
      <c r="K62" s="39">
        <v>3.25</v>
      </c>
      <c r="L62" s="39">
        <v>-0.96</v>
      </c>
      <c r="M62" s="39">
        <v>0.03</v>
      </c>
      <c r="N62" s="39">
        <v>3.91</v>
      </c>
      <c r="O62" s="39">
        <v>-0.96</v>
      </c>
      <c r="P62" s="39">
        <v>0.03</v>
      </c>
      <c r="Q62" s="42">
        <f t="shared" si="0"/>
        <v>48.318181818181827</v>
      </c>
      <c r="R62" s="42">
        <f t="shared" si="1"/>
        <v>70.375000000000028</v>
      </c>
      <c r="S62" s="42">
        <f t="shared" si="2"/>
        <v>81.249999999999929</v>
      </c>
      <c r="T62" s="42">
        <f t="shared" si="3"/>
        <v>97.749999999999915</v>
      </c>
    </row>
    <row r="63" spans="2:20">
      <c r="B63" s="185"/>
      <c r="C63" s="29">
        <v>58</v>
      </c>
      <c r="D63" s="39" t="s">
        <v>269</v>
      </c>
      <c r="E63" s="39">
        <v>3.95</v>
      </c>
      <c r="F63" s="39">
        <v>-0.9</v>
      </c>
      <c r="G63" s="39">
        <v>7.0000000000000007E-2</v>
      </c>
      <c r="H63" s="39">
        <v>3.85</v>
      </c>
      <c r="I63" s="39">
        <v>-0.92</v>
      </c>
      <c r="J63" s="39">
        <v>0.05</v>
      </c>
      <c r="K63" s="39">
        <v>2.61</v>
      </c>
      <c r="L63" s="39">
        <v>-0.95</v>
      </c>
      <c r="M63" s="39">
        <v>0.03</v>
      </c>
      <c r="N63" s="39">
        <v>2.94</v>
      </c>
      <c r="O63" s="39">
        <v>-0.95</v>
      </c>
      <c r="P63" s="39">
        <v>0.03</v>
      </c>
      <c r="Q63" s="42">
        <f t="shared" si="0"/>
        <v>39.500000000000007</v>
      </c>
      <c r="R63" s="42">
        <f t="shared" si="1"/>
        <v>48.125000000000028</v>
      </c>
      <c r="S63" s="42">
        <f t="shared" si="2"/>
        <v>52.199999999999953</v>
      </c>
      <c r="T63" s="42">
        <f t="shared" si="3"/>
        <v>58.799999999999947</v>
      </c>
    </row>
    <row r="64" spans="2:20">
      <c r="B64" s="185"/>
      <c r="C64" s="29">
        <v>59</v>
      </c>
      <c r="D64" s="39" t="s">
        <v>270</v>
      </c>
      <c r="E64" s="39">
        <v>10.4</v>
      </c>
      <c r="F64" s="39">
        <v>-0.78</v>
      </c>
      <c r="G64" s="39">
        <v>0.11</v>
      </c>
      <c r="H64" s="39">
        <v>40.94</v>
      </c>
      <c r="I64" s="39">
        <v>-0.31</v>
      </c>
      <c r="J64" s="39">
        <v>0.23</v>
      </c>
      <c r="K64" s="39">
        <v>63.54</v>
      </c>
      <c r="L64" s="39">
        <v>-0.02</v>
      </c>
      <c r="M64" s="39">
        <v>0.26</v>
      </c>
      <c r="N64" s="39">
        <v>281.92</v>
      </c>
      <c r="O64" s="39">
        <v>2.89</v>
      </c>
      <c r="P64" s="39">
        <v>0.59</v>
      </c>
      <c r="Q64" s="42">
        <f t="shared" si="0"/>
        <v>47.27272727272728</v>
      </c>
      <c r="R64" s="42">
        <f t="shared" si="1"/>
        <v>59.333333333333336</v>
      </c>
      <c r="S64" s="42">
        <f t="shared" si="2"/>
        <v>64.836734693877546</v>
      </c>
      <c r="T64" s="42">
        <f t="shared" si="3"/>
        <v>72.473007712082264</v>
      </c>
    </row>
    <row r="65" spans="2:20">
      <c r="B65" s="185"/>
      <c r="C65" s="29">
        <v>60</v>
      </c>
      <c r="D65" s="39" t="s">
        <v>271</v>
      </c>
      <c r="E65" s="39">
        <v>21.37</v>
      </c>
      <c r="F65" s="39">
        <v>-0.46</v>
      </c>
      <c r="G65" s="39">
        <v>0.35</v>
      </c>
      <c r="H65" s="39">
        <v>19.61</v>
      </c>
      <c r="I65" s="39">
        <v>-0.65</v>
      </c>
      <c r="J65" s="39">
        <v>0.24</v>
      </c>
      <c r="K65" s="39">
        <v>22.06</v>
      </c>
      <c r="L65" s="39">
        <v>-0.66</v>
      </c>
      <c r="M65" s="39">
        <v>0.23</v>
      </c>
      <c r="N65" s="39">
        <v>3.12</v>
      </c>
      <c r="O65" s="39">
        <v>-0.96</v>
      </c>
      <c r="P65" s="39">
        <v>0.03</v>
      </c>
      <c r="Q65" s="42">
        <f t="shared" si="0"/>
        <v>39.574074074074076</v>
      </c>
      <c r="R65" s="42">
        <f t="shared" si="1"/>
        <v>56.028571428571432</v>
      </c>
      <c r="S65" s="42">
        <f t="shared" si="2"/>
        <v>64.882352941176478</v>
      </c>
      <c r="T65" s="42">
        <f t="shared" si="3"/>
        <v>77.999999999999929</v>
      </c>
    </row>
    <row r="66" spans="2:20">
      <c r="B66" s="185"/>
      <c r="C66" s="29">
        <v>61</v>
      </c>
      <c r="D66" s="39" t="s">
        <v>272</v>
      </c>
      <c r="E66" s="39">
        <v>71.08</v>
      </c>
      <c r="F66" s="39">
        <v>0.54</v>
      </c>
      <c r="G66" s="39">
        <v>0.7</v>
      </c>
      <c r="H66" s="39">
        <v>187.79</v>
      </c>
      <c r="I66" s="39">
        <v>2.21</v>
      </c>
      <c r="J66" s="39">
        <v>1</v>
      </c>
      <c r="K66" s="39">
        <v>221.71</v>
      </c>
      <c r="L66" s="39">
        <v>2.46</v>
      </c>
      <c r="M66" s="39">
        <v>1</v>
      </c>
      <c r="N66" s="39">
        <v>268.20999999999998</v>
      </c>
      <c r="O66" s="39">
        <v>2.92</v>
      </c>
      <c r="P66" s="39">
        <v>1</v>
      </c>
      <c r="Q66" s="42">
        <f t="shared" si="0"/>
        <v>46.15584415584415</v>
      </c>
      <c r="R66" s="42">
        <f t="shared" si="1"/>
        <v>58.50155763239875</v>
      </c>
      <c r="S66" s="42">
        <f t="shared" si="2"/>
        <v>64.078034682080926</v>
      </c>
      <c r="T66" s="42">
        <f t="shared" si="3"/>
        <v>68.420918367346928</v>
      </c>
    </row>
    <row r="67" spans="2:20">
      <c r="B67" s="185"/>
      <c r="C67" s="29">
        <v>62</v>
      </c>
      <c r="D67" s="39" t="s">
        <v>273</v>
      </c>
      <c r="E67" s="39">
        <v>23.38</v>
      </c>
      <c r="F67" s="39">
        <v>-0.41</v>
      </c>
      <c r="G67" s="39">
        <v>0.39</v>
      </c>
      <c r="H67" s="39">
        <v>15.7</v>
      </c>
      <c r="I67" s="39">
        <v>-0.69</v>
      </c>
      <c r="J67" s="39">
        <v>0.25</v>
      </c>
      <c r="K67" s="39">
        <v>15.39</v>
      </c>
      <c r="L67" s="39">
        <v>-0.72</v>
      </c>
      <c r="M67" s="39">
        <v>0.23</v>
      </c>
      <c r="N67" s="39">
        <v>12.52</v>
      </c>
      <c r="O67" s="39">
        <v>-0.8</v>
      </c>
      <c r="P67" s="39">
        <v>0.18</v>
      </c>
      <c r="Q67" s="42">
        <f t="shared" si="0"/>
        <v>39.627118644067792</v>
      </c>
      <c r="R67" s="42">
        <f t="shared" si="1"/>
        <v>50.645161290322569</v>
      </c>
      <c r="S67" s="42">
        <f t="shared" si="2"/>
        <v>54.964285714285708</v>
      </c>
      <c r="T67" s="42">
        <f t="shared" si="3"/>
        <v>62.600000000000009</v>
      </c>
    </row>
    <row r="68" spans="2:20">
      <c r="B68" s="185"/>
      <c r="C68" s="29">
        <v>63</v>
      </c>
      <c r="D68" s="39" t="s">
        <v>274</v>
      </c>
      <c r="E68" s="39">
        <v>40.1</v>
      </c>
      <c r="F68" s="39">
        <v>-0.19</v>
      </c>
      <c r="G68" s="39">
        <v>0.43</v>
      </c>
      <c r="H68" s="39">
        <v>56.63</v>
      </c>
      <c r="I68" s="39">
        <v>-0.17</v>
      </c>
      <c r="J68" s="39">
        <v>0.51</v>
      </c>
      <c r="K68" s="39">
        <v>54.65</v>
      </c>
      <c r="L68" s="39">
        <v>-0.31</v>
      </c>
      <c r="M68" s="39">
        <v>0.48</v>
      </c>
      <c r="N68" s="39">
        <v>65.06</v>
      </c>
      <c r="O68" s="39">
        <v>-0.32</v>
      </c>
      <c r="P68" s="39">
        <v>0.52</v>
      </c>
      <c r="Q68" s="42">
        <f t="shared" si="0"/>
        <v>49.506172839506171</v>
      </c>
      <c r="R68" s="42">
        <f t="shared" si="1"/>
        <v>68.228915662650607</v>
      </c>
      <c r="S68" s="42">
        <f t="shared" si="2"/>
        <v>79.20289855072464</v>
      </c>
      <c r="T68" s="42">
        <f t="shared" si="3"/>
        <v>95.676470588235304</v>
      </c>
    </row>
    <row r="69" spans="2:20">
      <c r="B69" s="185"/>
      <c r="C69" s="29">
        <v>64</v>
      </c>
      <c r="D69" s="39" t="s">
        <v>275</v>
      </c>
      <c r="E69" s="39">
        <v>26.44</v>
      </c>
      <c r="F69" s="39">
        <v>-0.35</v>
      </c>
      <c r="G69" s="39">
        <v>0.47</v>
      </c>
      <c r="H69" s="39">
        <v>49.59</v>
      </c>
      <c r="I69" s="39">
        <v>-0.06</v>
      </c>
      <c r="J69" s="39">
        <v>0.63</v>
      </c>
      <c r="K69" s="39">
        <v>73.36</v>
      </c>
      <c r="L69" s="39">
        <v>0.26</v>
      </c>
      <c r="M69" s="39">
        <v>0.76</v>
      </c>
      <c r="N69" s="39">
        <v>86.43</v>
      </c>
      <c r="O69" s="39">
        <v>0.28999999999999998</v>
      </c>
      <c r="P69" s="39">
        <v>0.77</v>
      </c>
      <c r="Q69" s="42">
        <f t="shared" si="0"/>
        <v>40.676923076923075</v>
      </c>
      <c r="R69" s="42">
        <f t="shared" si="1"/>
        <v>52.755319148936174</v>
      </c>
      <c r="S69" s="42">
        <f t="shared" si="2"/>
        <v>58.222222222222221</v>
      </c>
      <c r="T69" s="42">
        <f t="shared" si="3"/>
        <v>67</v>
      </c>
    </row>
    <row r="70" spans="2:20">
      <c r="B70" s="185"/>
      <c r="C70" s="29">
        <v>65</v>
      </c>
      <c r="D70" s="39" t="s">
        <v>276</v>
      </c>
      <c r="E70" s="39">
        <v>53.28</v>
      </c>
      <c r="F70" s="39">
        <v>0.01</v>
      </c>
      <c r="G70" s="39">
        <v>0.7</v>
      </c>
      <c r="H70" s="39">
        <v>71.319999999999993</v>
      </c>
      <c r="I70" s="39">
        <v>0.08</v>
      </c>
      <c r="J70" s="39">
        <v>0.75</v>
      </c>
      <c r="K70" s="39">
        <v>83.61</v>
      </c>
      <c r="L70" s="39">
        <v>0.17</v>
      </c>
      <c r="M70" s="39">
        <v>0.79</v>
      </c>
      <c r="N70" s="39">
        <v>88.67</v>
      </c>
      <c r="O70" s="39">
        <v>0.12</v>
      </c>
      <c r="P70" s="39">
        <v>0.77</v>
      </c>
      <c r="Q70" s="42">
        <f t="shared" ref="Q70:Q123" si="4">E70/($C$3^(G70)+F70)</f>
        <v>52.75247524752475</v>
      </c>
      <c r="R70" s="42">
        <f t="shared" ref="R70:R123" si="5">H70/($C$3^(J70)+I70)</f>
        <v>66.037037037037024</v>
      </c>
      <c r="S70" s="42">
        <f t="shared" ref="S70:S123" si="6">K70/($C$3^(M70)+L70)</f>
        <v>71.461538461538467</v>
      </c>
      <c r="T70" s="42">
        <f t="shared" ref="T70:T123" si="7">N70/($C$3^(P70)+O70)</f>
        <v>79.169642857142847</v>
      </c>
    </row>
    <row r="71" spans="2:20">
      <c r="B71" s="185"/>
      <c r="C71" s="29">
        <v>66</v>
      </c>
      <c r="D71" s="39" t="s">
        <v>277</v>
      </c>
      <c r="E71" s="39">
        <v>7.12</v>
      </c>
      <c r="F71" s="39">
        <v>-0.82</v>
      </c>
      <c r="G71" s="39">
        <v>0.15</v>
      </c>
      <c r="H71" s="39">
        <v>0.52</v>
      </c>
      <c r="I71" s="39">
        <v>-0.99</v>
      </c>
      <c r="J71" s="39">
        <v>0.01</v>
      </c>
      <c r="K71" s="39">
        <v>1.73</v>
      </c>
      <c r="L71" s="39">
        <v>-0.97</v>
      </c>
      <c r="M71" s="39">
        <v>0.03</v>
      </c>
      <c r="N71" s="39">
        <v>5.47</v>
      </c>
      <c r="O71" s="39">
        <v>-0.92</v>
      </c>
      <c r="P71" s="39">
        <v>0.09</v>
      </c>
      <c r="Q71" s="42">
        <f t="shared" si="4"/>
        <v>39.555555555555543</v>
      </c>
      <c r="R71" s="42">
        <f t="shared" si="5"/>
        <v>51.999999999999957</v>
      </c>
      <c r="S71" s="42">
        <f t="shared" si="6"/>
        <v>57.666666666666615</v>
      </c>
      <c r="T71" s="42">
        <f t="shared" si="7"/>
        <v>68.375000000000028</v>
      </c>
    </row>
    <row r="72" spans="2:20">
      <c r="B72" s="185"/>
      <c r="C72" s="29">
        <v>67</v>
      </c>
      <c r="D72" s="39" t="s">
        <v>278</v>
      </c>
      <c r="E72" s="39">
        <v>2.5</v>
      </c>
      <c r="F72" s="39">
        <v>-0.94</v>
      </c>
      <c r="G72" s="39">
        <v>0.05</v>
      </c>
      <c r="H72" s="39">
        <v>0.53</v>
      </c>
      <c r="I72" s="39">
        <v>-0.99</v>
      </c>
      <c r="J72" s="39">
        <v>0.01</v>
      </c>
      <c r="K72" s="39">
        <v>1.1599999999999999</v>
      </c>
      <c r="L72" s="39">
        <v>-0.98</v>
      </c>
      <c r="M72" s="39">
        <v>0.02</v>
      </c>
      <c r="N72" s="39">
        <v>11.35</v>
      </c>
      <c r="O72" s="39">
        <v>-0.83</v>
      </c>
      <c r="P72" s="39">
        <v>0.17</v>
      </c>
      <c r="Q72" s="42">
        <f t="shared" si="4"/>
        <v>41.666666666666629</v>
      </c>
      <c r="R72" s="42">
        <f t="shared" si="5"/>
        <v>52.999999999999957</v>
      </c>
      <c r="S72" s="42">
        <f t="shared" si="6"/>
        <v>57.999999999999943</v>
      </c>
      <c r="T72" s="42">
        <f t="shared" si="7"/>
        <v>66.764705882352928</v>
      </c>
    </row>
    <row r="73" spans="2:20">
      <c r="B73" s="185"/>
      <c r="C73" s="29">
        <v>68</v>
      </c>
      <c r="D73" s="39" t="s">
        <v>279</v>
      </c>
      <c r="E73" s="39">
        <v>57.75</v>
      </c>
      <c r="F73" s="39">
        <v>0.05</v>
      </c>
      <c r="G73" s="39">
        <v>0.55000000000000004</v>
      </c>
      <c r="H73" s="39">
        <v>44.33</v>
      </c>
      <c r="I73" s="39">
        <v>-0.38</v>
      </c>
      <c r="J73" s="39">
        <v>0.42</v>
      </c>
      <c r="K73" s="39">
        <v>45.74</v>
      </c>
      <c r="L73" s="39">
        <v>-0.43</v>
      </c>
      <c r="M73" s="39">
        <v>0.42</v>
      </c>
      <c r="N73" s="39">
        <v>36.97</v>
      </c>
      <c r="O73" s="39">
        <v>-0.6</v>
      </c>
      <c r="P73" s="39">
        <v>0.34</v>
      </c>
      <c r="Q73" s="42">
        <f t="shared" si="4"/>
        <v>55</v>
      </c>
      <c r="R73" s="42">
        <f t="shared" si="5"/>
        <v>71.5</v>
      </c>
      <c r="S73" s="42">
        <f t="shared" si="6"/>
        <v>80.245614035087712</v>
      </c>
      <c r="T73" s="42">
        <f t="shared" si="7"/>
        <v>92.424999999999997</v>
      </c>
    </row>
    <row r="74" spans="2:20">
      <c r="B74" s="185"/>
      <c r="C74" s="29">
        <v>69</v>
      </c>
      <c r="D74" s="39" t="s">
        <v>280</v>
      </c>
      <c r="E74" s="39">
        <v>6.31</v>
      </c>
      <c r="F74" s="39">
        <v>-0.86</v>
      </c>
      <c r="G74" s="39">
        <v>0.08</v>
      </c>
      <c r="H74" s="39">
        <v>2.71</v>
      </c>
      <c r="I74" s="39">
        <v>-0.95</v>
      </c>
      <c r="J74" s="39">
        <v>0.03</v>
      </c>
      <c r="K74" s="39">
        <v>1.78</v>
      </c>
      <c r="L74" s="39">
        <v>-0.97</v>
      </c>
      <c r="M74" s="39">
        <v>0.02</v>
      </c>
      <c r="N74" s="39">
        <v>1.93</v>
      </c>
      <c r="O74" s="39">
        <v>-0.97</v>
      </c>
      <c r="P74" s="39">
        <v>0.02</v>
      </c>
      <c r="Q74" s="42">
        <f t="shared" si="4"/>
        <v>45.071428571428562</v>
      </c>
      <c r="R74" s="42">
        <f t="shared" si="5"/>
        <v>54.199999999999953</v>
      </c>
      <c r="S74" s="42">
        <f t="shared" si="6"/>
        <v>59.333333333333279</v>
      </c>
      <c r="T74" s="42">
        <f t="shared" si="7"/>
        <v>64.333333333333272</v>
      </c>
    </row>
    <row r="75" spans="2:20">
      <c r="B75" s="185"/>
      <c r="C75" s="29">
        <v>70</v>
      </c>
      <c r="D75" s="39" t="s">
        <v>281</v>
      </c>
      <c r="E75" s="39">
        <v>30.01</v>
      </c>
      <c r="F75" s="39">
        <v>-0.35</v>
      </c>
      <c r="G75" s="39">
        <v>0.36</v>
      </c>
      <c r="H75" s="39">
        <v>30.89</v>
      </c>
      <c r="I75" s="39">
        <v>-0.46</v>
      </c>
      <c r="J75" s="39">
        <v>0.31</v>
      </c>
      <c r="K75" s="39">
        <v>44.5</v>
      </c>
      <c r="L75" s="39">
        <v>-0.28999999999999998</v>
      </c>
      <c r="M75" s="39">
        <v>0.39</v>
      </c>
      <c r="N75" s="39">
        <v>41.6</v>
      </c>
      <c r="O75" s="39">
        <v>-0.4</v>
      </c>
      <c r="P75" s="39">
        <v>0.34</v>
      </c>
      <c r="Q75" s="42">
        <f t="shared" si="4"/>
        <v>46.169230769230772</v>
      </c>
      <c r="R75" s="42">
        <f t="shared" si="5"/>
        <v>57.203703703703702</v>
      </c>
      <c r="S75" s="42">
        <f t="shared" si="6"/>
        <v>62.676056338028175</v>
      </c>
      <c r="T75" s="42">
        <f t="shared" si="7"/>
        <v>69.333333333333343</v>
      </c>
    </row>
    <row r="76" spans="2:20">
      <c r="B76" s="185" t="s">
        <v>282</v>
      </c>
      <c r="C76" s="29">
        <v>71</v>
      </c>
      <c r="D76" s="39" t="s">
        <v>283</v>
      </c>
      <c r="E76" s="39">
        <v>55.54</v>
      </c>
      <c r="F76" s="39">
        <v>0.3</v>
      </c>
      <c r="G76" s="39">
        <v>0.75</v>
      </c>
      <c r="H76" s="39">
        <v>68.97</v>
      </c>
      <c r="I76" s="39">
        <v>0.3</v>
      </c>
      <c r="J76" s="39">
        <v>0.72</v>
      </c>
      <c r="K76" s="39">
        <v>63.05</v>
      </c>
      <c r="L76" s="39">
        <v>0.1</v>
      </c>
      <c r="M76" s="39">
        <v>0.62</v>
      </c>
      <c r="N76" s="39">
        <v>77.3</v>
      </c>
      <c r="O76" s="39">
        <v>0.2</v>
      </c>
      <c r="P76" s="39">
        <v>0.64</v>
      </c>
      <c r="Q76" s="42">
        <f t="shared" si="4"/>
        <v>42.723076923076924</v>
      </c>
      <c r="R76" s="42">
        <f t="shared" si="5"/>
        <v>53.053846153846152</v>
      </c>
      <c r="S76" s="42">
        <f t="shared" si="6"/>
        <v>57.318181818181813</v>
      </c>
      <c r="T76" s="42">
        <f t="shared" si="7"/>
        <v>64.416666666666671</v>
      </c>
    </row>
    <row r="77" spans="2:20">
      <c r="B77" s="185"/>
      <c r="C77" s="29">
        <v>72</v>
      </c>
      <c r="D77" s="39" t="s">
        <v>284</v>
      </c>
      <c r="E77" s="39">
        <v>40.94</v>
      </c>
      <c r="F77" s="39">
        <v>-7.0000000000000007E-2</v>
      </c>
      <c r="G77" s="39">
        <v>0.56999999999999995</v>
      </c>
      <c r="H77" s="39">
        <v>62.28</v>
      </c>
      <c r="I77" s="39">
        <v>0.11</v>
      </c>
      <c r="J77" s="39">
        <v>0.68</v>
      </c>
      <c r="K77" s="39">
        <v>58.51</v>
      </c>
      <c r="L77" s="39">
        <v>-0.05</v>
      </c>
      <c r="M77" s="39">
        <v>0.62</v>
      </c>
      <c r="N77" s="39">
        <v>70.95</v>
      </c>
      <c r="O77" s="39">
        <v>0.04</v>
      </c>
      <c r="P77" s="39">
        <v>0.66</v>
      </c>
      <c r="Q77" s="42">
        <f t="shared" si="4"/>
        <v>44.021505376344088</v>
      </c>
      <c r="R77" s="42">
        <f t="shared" si="5"/>
        <v>56.108108108108105</v>
      </c>
      <c r="S77" s="42">
        <f t="shared" si="6"/>
        <v>61.589473684210525</v>
      </c>
      <c r="T77" s="42">
        <f t="shared" si="7"/>
        <v>68.22115384615384</v>
      </c>
    </row>
    <row r="78" spans="2:20">
      <c r="B78" s="185"/>
      <c r="C78" s="29">
        <v>73</v>
      </c>
      <c r="D78" s="39" t="s">
        <v>285</v>
      </c>
      <c r="E78" s="39">
        <v>44.77</v>
      </c>
      <c r="F78" s="39">
        <v>0.13</v>
      </c>
      <c r="G78" s="39">
        <v>0.59</v>
      </c>
      <c r="H78" s="39">
        <v>56.94</v>
      </c>
      <c r="I78" s="39">
        <v>0.15</v>
      </c>
      <c r="J78" s="39">
        <v>0.61</v>
      </c>
      <c r="K78" s="39">
        <v>63.08</v>
      </c>
      <c r="L78" s="39">
        <v>0.17</v>
      </c>
      <c r="M78" s="39">
        <v>0.62</v>
      </c>
      <c r="N78" s="39">
        <v>68.900000000000006</v>
      </c>
      <c r="O78" s="39">
        <v>0.16</v>
      </c>
      <c r="P78" s="39">
        <v>0.61</v>
      </c>
      <c r="Q78" s="42">
        <f t="shared" si="4"/>
        <v>39.619469026548678</v>
      </c>
      <c r="R78" s="42">
        <f t="shared" si="5"/>
        <v>49.513043478260869</v>
      </c>
      <c r="S78" s="42">
        <f t="shared" si="6"/>
        <v>53.914529914529915</v>
      </c>
      <c r="T78" s="42">
        <f t="shared" si="7"/>
        <v>59.396551724137943</v>
      </c>
    </row>
    <row r="79" spans="2:20">
      <c r="B79" s="185"/>
      <c r="C79" s="29">
        <v>74</v>
      </c>
      <c r="D79" s="39" t="s">
        <v>286</v>
      </c>
      <c r="E79" s="39">
        <v>8.81</v>
      </c>
      <c r="F79" s="39">
        <v>-0.8</v>
      </c>
      <c r="G79" s="39">
        <v>0.17</v>
      </c>
      <c r="H79" s="39">
        <v>4.6399999999999997</v>
      </c>
      <c r="I79" s="39">
        <v>-0.91</v>
      </c>
      <c r="J79" s="39">
        <v>0.08</v>
      </c>
      <c r="K79" s="39">
        <v>3.76</v>
      </c>
      <c r="L79" s="39">
        <v>-0.93</v>
      </c>
      <c r="M79" s="39">
        <v>0.06</v>
      </c>
      <c r="N79" s="39">
        <v>3.4</v>
      </c>
      <c r="O79" s="39">
        <v>-0.94</v>
      </c>
      <c r="P79" s="39">
        <v>0.05</v>
      </c>
      <c r="Q79" s="42">
        <f t="shared" si="4"/>
        <v>44.050000000000011</v>
      </c>
      <c r="R79" s="42">
        <f t="shared" si="5"/>
        <v>51.555555555555571</v>
      </c>
      <c r="S79" s="42">
        <f t="shared" si="6"/>
        <v>53.714285714285751</v>
      </c>
      <c r="T79" s="42">
        <f t="shared" si="7"/>
        <v>56.666666666666615</v>
      </c>
    </row>
    <row r="80" spans="2:20">
      <c r="B80" s="185"/>
      <c r="C80" s="29">
        <v>75</v>
      </c>
      <c r="D80" s="39" t="s">
        <v>287</v>
      </c>
      <c r="E80" s="39">
        <v>40.229999999999997</v>
      </c>
      <c r="F80" s="39">
        <v>-0.15</v>
      </c>
      <c r="G80" s="39">
        <v>0.55000000000000004</v>
      </c>
      <c r="H80" s="39">
        <v>71.67</v>
      </c>
      <c r="I80" s="39">
        <v>0.23</v>
      </c>
      <c r="J80" s="39">
        <v>0.7</v>
      </c>
      <c r="K80" s="39">
        <v>77.78</v>
      </c>
      <c r="L80" s="39">
        <v>0.22</v>
      </c>
      <c r="M80" s="39">
        <v>0.7</v>
      </c>
      <c r="N80" s="39">
        <v>75.06</v>
      </c>
      <c r="O80" s="39">
        <v>0.05</v>
      </c>
      <c r="P80" s="39">
        <v>0.64</v>
      </c>
      <c r="Q80" s="42">
        <f t="shared" si="4"/>
        <v>47.329411764705881</v>
      </c>
      <c r="R80" s="42">
        <f t="shared" si="5"/>
        <v>58.268292682926834</v>
      </c>
      <c r="S80" s="42">
        <f t="shared" si="6"/>
        <v>63.754098360655739</v>
      </c>
      <c r="T80" s="42">
        <f t="shared" si="7"/>
        <v>71.48571428571428</v>
      </c>
    </row>
    <row r="81" spans="2:20">
      <c r="B81" s="185"/>
      <c r="C81" s="29">
        <v>76</v>
      </c>
      <c r="D81" s="39" t="s">
        <v>288</v>
      </c>
      <c r="E81" s="39">
        <v>47.07</v>
      </c>
      <c r="F81" s="39">
        <v>-0.05</v>
      </c>
      <c r="G81" s="39">
        <v>0.65</v>
      </c>
      <c r="H81" s="39">
        <v>80.44</v>
      </c>
      <c r="I81" s="39">
        <v>0.24</v>
      </c>
      <c r="J81" s="39">
        <v>0.82</v>
      </c>
      <c r="K81" s="39">
        <v>99.41</v>
      </c>
      <c r="L81" s="39">
        <v>0.37</v>
      </c>
      <c r="M81" s="39">
        <v>0.89</v>
      </c>
      <c r="N81" s="39">
        <v>121.98</v>
      </c>
      <c r="O81" s="39">
        <v>0.46</v>
      </c>
      <c r="P81" s="39">
        <v>0.95</v>
      </c>
      <c r="Q81" s="42">
        <f t="shared" si="4"/>
        <v>49.547368421052632</v>
      </c>
      <c r="R81" s="42">
        <f t="shared" si="5"/>
        <v>64.870967741935488</v>
      </c>
      <c r="S81" s="42">
        <f t="shared" si="6"/>
        <v>72.562043795620426</v>
      </c>
      <c r="T81" s="42">
        <f t="shared" si="7"/>
        <v>83.547945205479451</v>
      </c>
    </row>
    <row r="82" spans="2:20">
      <c r="B82" s="185"/>
      <c r="C82" s="29">
        <v>77</v>
      </c>
      <c r="D82" s="39" t="s">
        <v>289</v>
      </c>
      <c r="E82" s="39">
        <v>37.380000000000003</v>
      </c>
      <c r="F82" s="39">
        <v>-0.15</v>
      </c>
      <c r="G82" s="39">
        <v>0.56999999999999995</v>
      </c>
      <c r="H82" s="39">
        <v>67.12</v>
      </c>
      <c r="I82" s="39">
        <v>0.13</v>
      </c>
      <c r="J82" s="39">
        <v>0.69</v>
      </c>
      <c r="K82" s="39">
        <v>88.57</v>
      </c>
      <c r="L82" s="39">
        <v>0.32</v>
      </c>
      <c r="M82" s="39">
        <v>0.76</v>
      </c>
      <c r="N82" s="39">
        <v>114.07</v>
      </c>
      <c r="O82" s="39">
        <v>0.44</v>
      </c>
      <c r="P82" s="39">
        <v>0.81</v>
      </c>
      <c r="Q82" s="42">
        <f t="shared" si="4"/>
        <v>43.976470588235301</v>
      </c>
      <c r="R82" s="42">
        <f t="shared" si="5"/>
        <v>59.398230088495588</v>
      </c>
      <c r="S82" s="42">
        <f t="shared" si="6"/>
        <v>67.098484848484844</v>
      </c>
      <c r="T82" s="42">
        <f t="shared" si="7"/>
        <v>79.215277777777771</v>
      </c>
    </row>
    <row r="83" spans="2:20">
      <c r="B83" s="185"/>
      <c r="C83" s="29">
        <v>78</v>
      </c>
      <c r="D83" s="39" t="s">
        <v>290</v>
      </c>
      <c r="E83" s="39">
        <v>15.83</v>
      </c>
      <c r="F83" s="39">
        <v>-0.64</v>
      </c>
      <c r="G83" s="39">
        <v>0.32</v>
      </c>
      <c r="H83" s="39">
        <v>9.94</v>
      </c>
      <c r="I83" s="39">
        <v>-0.83</v>
      </c>
      <c r="J83" s="39">
        <v>0.19</v>
      </c>
      <c r="K83" s="39">
        <v>5.27</v>
      </c>
      <c r="L83" s="39">
        <v>-0.92</v>
      </c>
      <c r="M83" s="39">
        <v>0.1</v>
      </c>
      <c r="N83" s="39">
        <v>3.8</v>
      </c>
      <c r="O83" s="39">
        <v>-0.95</v>
      </c>
      <c r="P83" s="39">
        <v>7.0000000000000007E-2</v>
      </c>
      <c r="Q83" s="42">
        <f t="shared" si="4"/>
        <v>43.972222222222221</v>
      </c>
      <c r="R83" s="42">
        <f t="shared" si="5"/>
        <v>58.470588235294102</v>
      </c>
      <c r="S83" s="42">
        <f t="shared" si="6"/>
        <v>65.875000000000028</v>
      </c>
      <c r="T83" s="42">
        <f t="shared" si="7"/>
        <v>75.999999999999929</v>
      </c>
    </row>
    <row r="84" spans="2:20">
      <c r="B84" s="185"/>
      <c r="C84" s="29">
        <v>79</v>
      </c>
      <c r="D84" s="39" t="s">
        <v>291</v>
      </c>
      <c r="E84" s="39">
        <v>18.100000000000001</v>
      </c>
      <c r="F84" s="39">
        <v>-0.53</v>
      </c>
      <c r="G84" s="39">
        <v>0.31</v>
      </c>
      <c r="H84" s="39">
        <v>14.2</v>
      </c>
      <c r="I84" s="39">
        <v>-0.7</v>
      </c>
      <c r="J84" s="39">
        <v>0.22</v>
      </c>
      <c r="K84" s="39">
        <v>21.24</v>
      </c>
      <c r="L84" s="39">
        <v>-0.57999999999999996</v>
      </c>
      <c r="M84" s="39">
        <v>0.28999999999999998</v>
      </c>
      <c r="N84" s="39">
        <v>15.73</v>
      </c>
      <c r="O84" s="39">
        <v>-0.72</v>
      </c>
      <c r="P84" s="39">
        <v>0.21</v>
      </c>
      <c r="Q84" s="42">
        <f t="shared" si="4"/>
        <v>38.510638297872347</v>
      </c>
      <c r="R84" s="42">
        <f t="shared" si="5"/>
        <v>47.333333333333321</v>
      </c>
      <c r="S84" s="42">
        <f t="shared" si="6"/>
        <v>50.571428571428562</v>
      </c>
      <c r="T84" s="42">
        <f t="shared" si="7"/>
        <v>56.178571428571423</v>
      </c>
    </row>
    <row r="85" spans="2:20">
      <c r="B85" s="185" t="s">
        <v>292</v>
      </c>
      <c r="C85" s="29">
        <v>80</v>
      </c>
      <c r="D85" s="39" t="s">
        <v>293</v>
      </c>
      <c r="E85" s="39">
        <v>64.989999999999995</v>
      </c>
      <c r="F85" s="39">
        <v>0.75</v>
      </c>
      <c r="G85" s="39">
        <v>0.88</v>
      </c>
      <c r="H85" s="39">
        <v>76.430000000000007</v>
      </c>
      <c r="I85" s="39">
        <v>0.69</v>
      </c>
      <c r="J85" s="39">
        <v>0.89</v>
      </c>
      <c r="K85" s="39">
        <v>88.93</v>
      </c>
      <c r="L85" s="39">
        <v>0.82</v>
      </c>
      <c r="M85" s="39">
        <v>0.94</v>
      </c>
      <c r="N85" s="39">
        <v>91.57</v>
      </c>
      <c r="O85" s="39">
        <v>0.7</v>
      </c>
      <c r="P85" s="39">
        <v>0.91</v>
      </c>
      <c r="Q85" s="42">
        <f t="shared" si="4"/>
        <v>37.137142857142855</v>
      </c>
      <c r="R85" s="42">
        <f t="shared" si="5"/>
        <v>45.22485207100592</v>
      </c>
      <c r="S85" s="42">
        <f t="shared" si="6"/>
        <v>48.862637362637372</v>
      </c>
      <c r="T85" s="42">
        <f t="shared" si="7"/>
        <v>53.864705882352936</v>
      </c>
    </row>
    <row r="86" spans="2:20">
      <c r="B86" s="185"/>
      <c r="C86" s="29">
        <v>81</v>
      </c>
      <c r="D86" s="39" t="s">
        <v>294</v>
      </c>
      <c r="E86" s="39">
        <v>77.569999999999993</v>
      </c>
      <c r="F86" s="39">
        <v>0.48</v>
      </c>
      <c r="G86" s="39">
        <v>0.75</v>
      </c>
      <c r="H86" s="39">
        <v>161.68</v>
      </c>
      <c r="I86" s="39">
        <v>1.05</v>
      </c>
      <c r="J86" s="39">
        <v>1</v>
      </c>
      <c r="K86" s="39">
        <v>187.87</v>
      </c>
      <c r="L86" s="39">
        <v>1</v>
      </c>
      <c r="M86" s="39">
        <v>1</v>
      </c>
      <c r="N86" s="39">
        <v>231.55</v>
      </c>
      <c r="O86" s="39">
        <v>0.96</v>
      </c>
      <c r="P86" s="39">
        <v>1</v>
      </c>
      <c r="Q86" s="42">
        <f t="shared" si="4"/>
        <v>52.412162162162161</v>
      </c>
      <c r="R86" s="42">
        <f t="shared" si="5"/>
        <v>78.868292682926835</v>
      </c>
      <c r="S86" s="42">
        <f t="shared" si="6"/>
        <v>93.935000000000002</v>
      </c>
      <c r="T86" s="42">
        <f t="shared" si="7"/>
        <v>118.13775510204083</v>
      </c>
    </row>
    <row r="87" spans="2:20">
      <c r="B87" s="185"/>
      <c r="C87" s="29">
        <v>82</v>
      </c>
      <c r="D87" s="39" t="s">
        <v>295</v>
      </c>
      <c r="E87" s="39">
        <v>23.25</v>
      </c>
      <c r="F87" s="39">
        <v>-0.36</v>
      </c>
      <c r="G87" s="39">
        <v>0.37</v>
      </c>
      <c r="H87" s="39">
        <v>34.270000000000003</v>
      </c>
      <c r="I87" s="39">
        <v>-0.24</v>
      </c>
      <c r="J87" s="39">
        <v>0.41</v>
      </c>
      <c r="K87" s="39">
        <v>29.19</v>
      </c>
      <c r="L87" s="39">
        <v>-0.41</v>
      </c>
      <c r="M87" s="39">
        <v>0.33</v>
      </c>
      <c r="N87" s="39">
        <v>27.48</v>
      </c>
      <c r="O87" s="39">
        <v>-0.51</v>
      </c>
      <c r="P87" s="39">
        <v>0.28000000000000003</v>
      </c>
      <c r="Q87" s="42">
        <f t="shared" si="4"/>
        <v>36.328125</v>
      </c>
      <c r="R87" s="42">
        <f t="shared" si="5"/>
        <v>45.092105263157897</v>
      </c>
      <c r="S87" s="42">
        <f t="shared" si="6"/>
        <v>49.474576271186436</v>
      </c>
      <c r="T87" s="42">
        <f t="shared" si="7"/>
        <v>56.081632653061227</v>
      </c>
    </row>
    <row r="88" spans="2:20">
      <c r="B88" s="185"/>
      <c r="C88" s="29">
        <v>83</v>
      </c>
      <c r="D88" s="39" t="s">
        <v>296</v>
      </c>
      <c r="E88" s="39">
        <v>18.52</v>
      </c>
      <c r="F88" s="39">
        <v>-0.49</v>
      </c>
      <c r="G88" s="39">
        <v>0.34</v>
      </c>
      <c r="H88" s="39">
        <v>35.630000000000003</v>
      </c>
      <c r="I88" s="39">
        <v>-0.19</v>
      </c>
      <c r="J88" s="39">
        <v>0.49</v>
      </c>
      <c r="K88" s="39">
        <v>31.25</v>
      </c>
      <c r="L88" s="39">
        <v>-0.34</v>
      </c>
      <c r="M88" s="39">
        <v>0.42</v>
      </c>
      <c r="N88" s="39">
        <v>37.47</v>
      </c>
      <c r="O88" s="39">
        <v>-0.28999999999999998</v>
      </c>
      <c r="P88" s="39">
        <v>0.45</v>
      </c>
      <c r="Q88" s="42">
        <f t="shared" si="4"/>
        <v>36.313725490196077</v>
      </c>
      <c r="R88" s="42">
        <f t="shared" si="5"/>
        <v>43.987654320987652</v>
      </c>
      <c r="S88" s="42">
        <f t="shared" si="6"/>
        <v>47.348484848484851</v>
      </c>
      <c r="T88" s="42">
        <f t="shared" si="7"/>
        <v>52.774647887323944</v>
      </c>
    </row>
    <row r="89" spans="2:20">
      <c r="B89" s="185"/>
      <c r="C89" s="29">
        <v>84</v>
      </c>
      <c r="D89" s="39" t="s">
        <v>297</v>
      </c>
      <c r="E89" s="39">
        <v>9.7200000000000006</v>
      </c>
      <c r="F89" s="39">
        <v>-0.74</v>
      </c>
      <c r="G89" s="39">
        <v>0.12</v>
      </c>
      <c r="H89" s="39">
        <v>4.05</v>
      </c>
      <c r="I89" s="39">
        <v>-0.91</v>
      </c>
      <c r="J89" s="39">
        <v>0.04</v>
      </c>
      <c r="K89" s="39">
        <v>3.39</v>
      </c>
      <c r="L89" s="39">
        <v>-0.93</v>
      </c>
      <c r="M89" s="39">
        <v>0.03</v>
      </c>
      <c r="N89" s="39">
        <v>3.77</v>
      </c>
      <c r="O89" s="39">
        <v>-0.93</v>
      </c>
      <c r="P89" s="39">
        <v>0.03</v>
      </c>
      <c r="Q89" s="42">
        <f t="shared" si="4"/>
        <v>37.384615384615387</v>
      </c>
      <c r="R89" s="42">
        <f t="shared" si="5"/>
        <v>45.000000000000014</v>
      </c>
      <c r="S89" s="42">
        <f t="shared" si="6"/>
        <v>48.428571428571466</v>
      </c>
      <c r="T89" s="42">
        <f t="shared" si="7"/>
        <v>53.857142857142897</v>
      </c>
    </row>
    <row r="90" spans="2:20">
      <c r="B90" s="185"/>
      <c r="C90" s="29">
        <v>85</v>
      </c>
      <c r="D90" s="39" t="s">
        <v>298</v>
      </c>
      <c r="E90" s="39">
        <v>43.53</v>
      </c>
      <c r="F90" s="39">
        <v>7.0000000000000007E-2</v>
      </c>
      <c r="G90" s="39">
        <v>0.44</v>
      </c>
      <c r="H90" s="39">
        <v>60.23</v>
      </c>
      <c r="I90" s="39">
        <v>0.19</v>
      </c>
      <c r="J90" s="39">
        <v>0.48</v>
      </c>
      <c r="K90" s="39">
        <v>67.680000000000007</v>
      </c>
      <c r="L90" s="39">
        <v>0.23</v>
      </c>
      <c r="M90" s="39">
        <v>0.49</v>
      </c>
      <c r="N90" s="39">
        <v>88.95</v>
      </c>
      <c r="O90" s="39">
        <v>0.47</v>
      </c>
      <c r="P90" s="39">
        <v>0.55000000000000004</v>
      </c>
      <c r="Q90" s="42">
        <f t="shared" si="4"/>
        <v>40.682242990654203</v>
      </c>
      <c r="R90" s="42">
        <f t="shared" si="5"/>
        <v>50.613445378151262</v>
      </c>
      <c r="S90" s="42">
        <f t="shared" si="6"/>
        <v>55.024390243902445</v>
      </c>
      <c r="T90" s="42">
        <f t="shared" si="7"/>
        <v>60.510204081632658</v>
      </c>
    </row>
    <row r="91" spans="2:20">
      <c r="B91" s="185"/>
      <c r="C91" s="29">
        <v>86</v>
      </c>
      <c r="D91" s="39" t="s">
        <v>299</v>
      </c>
      <c r="E91" s="39">
        <v>11.04</v>
      </c>
      <c r="F91" s="39">
        <v>-0.82</v>
      </c>
      <c r="G91" s="39">
        <v>0.09</v>
      </c>
      <c r="H91" s="39">
        <v>10.45</v>
      </c>
      <c r="I91" s="39">
        <v>-0.86</v>
      </c>
      <c r="J91" s="39">
        <v>7.0000000000000007E-2</v>
      </c>
      <c r="K91" s="39">
        <v>14.6</v>
      </c>
      <c r="L91" s="39">
        <v>-0.82</v>
      </c>
      <c r="M91" s="39">
        <v>0.09</v>
      </c>
      <c r="N91" s="39">
        <v>19.75</v>
      </c>
      <c r="O91" s="39">
        <v>-0.78</v>
      </c>
      <c r="P91" s="39">
        <v>0.11</v>
      </c>
      <c r="Q91" s="42">
        <f t="shared" si="4"/>
        <v>61.333333333333314</v>
      </c>
      <c r="R91" s="42">
        <f t="shared" si="5"/>
        <v>74.642857142857125</v>
      </c>
      <c r="S91" s="42">
        <f t="shared" si="6"/>
        <v>81.111111111111086</v>
      </c>
      <c r="T91" s="42">
        <f t="shared" si="7"/>
        <v>89.77272727272728</v>
      </c>
    </row>
    <row r="92" spans="2:20">
      <c r="B92" s="185"/>
      <c r="C92" s="29">
        <v>87</v>
      </c>
      <c r="D92" s="39" t="s">
        <v>300</v>
      </c>
      <c r="E92" s="39">
        <v>39.18</v>
      </c>
      <c r="F92" s="39">
        <v>-0.01</v>
      </c>
      <c r="G92" s="39">
        <v>0.54</v>
      </c>
      <c r="H92" s="39">
        <v>32.39</v>
      </c>
      <c r="I92" s="39">
        <v>-0.36</v>
      </c>
      <c r="J92" s="39">
        <v>0.42</v>
      </c>
      <c r="K92" s="39">
        <v>32.53</v>
      </c>
      <c r="L92" s="39">
        <v>-0.42</v>
      </c>
      <c r="M92" s="39">
        <v>0.4</v>
      </c>
      <c r="N92" s="39">
        <v>21.67</v>
      </c>
      <c r="O92" s="39">
        <v>-0.66</v>
      </c>
      <c r="P92" s="39">
        <v>0.27</v>
      </c>
      <c r="Q92" s="42">
        <f t="shared" si="4"/>
        <v>39.575757575757578</v>
      </c>
      <c r="R92" s="42">
        <f t="shared" si="5"/>
        <v>50.609375</v>
      </c>
      <c r="S92" s="42">
        <f t="shared" si="6"/>
        <v>56.086206896551722</v>
      </c>
      <c r="T92" s="42">
        <f t="shared" si="7"/>
        <v>63.735294117647072</v>
      </c>
    </row>
    <row r="93" spans="2:20">
      <c r="B93" s="185"/>
      <c r="C93" s="29">
        <v>88</v>
      </c>
      <c r="D93" s="39" t="s">
        <v>301</v>
      </c>
      <c r="E93" s="39">
        <v>13.08</v>
      </c>
      <c r="F93" s="39">
        <v>-0.59</v>
      </c>
      <c r="G93" s="39">
        <v>0.26</v>
      </c>
      <c r="H93" s="39">
        <v>1.0900000000000001</v>
      </c>
      <c r="I93" s="39">
        <v>-0.97</v>
      </c>
      <c r="J93" s="39">
        <v>0.02</v>
      </c>
      <c r="K93" s="39">
        <v>1.1499999999999999</v>
      </c>
      <c r="L93" s="39">
        <v>-0.97</v>
      </c>
      <c r="M93" s="39">
        <v>0.02</v>
      </c>
      <c r="N93" s="39">
        <v>2.74</v>
      </c>
      <c r="O93" s="39">
        <v>-0.93</v>
      </c>
      <c r="P93" s="39">
        <v>0.04</v>
      </c>
      <c r="Q93" s="42">
        <f t="shared" si="4"/>
        <v>31.90243902439024</v>
      </c>
      <c r="R93" s="42">
        <f t="shared" si="5"/>
        <v>36.3333333333333</v>
      </c>
      <c r="S93" s="42">
        <f t="shared" si="6"/>
        <v>38.333333333333293</v>
      </c>
      <c r="T93" s="42">
        <f t="shared" si="7"/>
        <v>39.142857142857174</v>
      </c>
    </row>
    <row r="94" spans="2:20">
      <c r="B94" s="185"/>
      <c r="C94" s="29">
        <v>89</v>
      </c>
      <c r="D94" s="39" t="s">
        <v>302</v>
      </c>
      <c r="E94" s="39">
        <v>5.8</v>
      </c>
      <c r="F94" s="39">
        <v>-0.89</v>
      </c>
      <c r="G94" s="39">
        <v>0.05</v>
      </c>
      <c r="H94" s="39">
        <v>5.04</v>
      </c>
      <c r="I94" s="39">
        <v>-0.91</v>
      </c>
      <c r="J94" s="39">
        <v>0.04</v>
      </c>
      <c r="K94" s="39">
        <v>6.37</v>
      </c>
      <c r="L94" s="39">
        <v>-0.89</v>
      </c>
      <c r="M94" s="39">
        <v>0.05</v>
      </c>
      <c r="N94" s="39">
        <v>6.48</v>
      </c>
      <c r="O94" s="39">
        <v>-0.89</v>
      </c>
      <c r="P94" s="39">
        <v>0.05</v>
      </c>
      <c r="Q94" s="42">
        <f t="shared" si="4"/>
        <v>52.727272727272734</v>
      </c>
      <c r="R94" s="42">
        <f t="shared" si="5"/>
        <v>56.000000000000021</v>
      </c>
      <c r="S94" s="42">
        <f t="shared" si="6"/>
        <v>57.909090909090914</v>
      </c>
      <c r="T94" s="42">
        <f t="shared" si="7"/>
        <v>58.909090909090921</v>
      </c>
    </row>
    <row r="95" spans="2:20">
      <c r="B95" s="185"/>
      <c r="C95" s="29">
        <v>90</v>
      </c>
      <c r="D95" s="39" t="s">
        <v>303</v>
      </c>
      <c r="E95" s="39">
        <v>53.03</v>
      </c>
      <c r="F95" s="39">
        <v>-0.09</v>
      </c>
      <c r="G95" s="39">
        <v>0.46</v>
      </c>
      <c r="H95" s="39">
        <v>22.78</v>
      </c>
      <c r="I95" s="39">
        <v>-0.7</v>
      </c>
      <c r="J95" s="39">
        <v>0.16</v>
      </c>
      <c r="K95" s="39">
        <v>15</v>
      </c>
      <c r="L95" s="39">
        <v>-0.82</v>
      </c>
      <c r="M95" s="39">
        <v>0.09</v>
      </c>
      <c r="N95" s="39">
        <v>8.4600000000000009</v>
      </c>
      <c r="O95" s="39">
        <v>-0.91</v>
      </c>
      <c r="P95" s="39">
        <v>0.04</v>
      </c>
      <c r="Q95" s="42">
        <f t="shared" si="4"/>
        <v>58.274725274725277</v>
      </c>
      <c r="R95" s="42">
        <f t="shared" si="5"/>
        <v>75.933333333333323</v>
      </c>
      <c r="S95" s="42">
        <f t="shared" si="6"/>
        <v>83.333333333333314</v>
      </c>
      <c r="T95" s="42">
        <f t="shared" si="7"/>
        <v>94.000000000000043</v>
      </c>
    </row>
    <row r="96" spans="2:20">
      <c r="B96" s="185"/>
      <c r="C96" s="29">
        <v>91</v>
      </c>
      <c r="D96" s="39" t="s">
        <v>304</v>
      </c>
      <c r="E96" s="39">
        <v>77.650000000000006</v>
      </c>
      <c r="F96" s="39">
        <v>0.96</v>
      </c>
      <c r="G96" s="39">
        <v>0.79</v>
      </c>
      <c r="H96" s="39">
        <v>144.79</v>
      </c>
      <c r="I96" s="39">
        <v>1.91</v>
      </c>
      <c r="J96" s="39">
        <v>1</v>
      </c>
      <c r="K96" s="39">
        <v>162.65</v>
      </c>
      <c r="L96" s="39">
        <v>2.04</v>
      </c>
      <c r="M96" s="39">
        <v>1</v>
      </c>
      <c r="N96" s="39">
        <v>186.36</v>
      </c>
      <c r="O96" s="39">
        <v>2.13</v>
      </c>
      <c r="P96" s="39">
        <v>1</v>
      </c>
      <c r="Q96" s="42">
        <f t="shared" si="4"/>
        <v>39.617346938775512</v>
      </c>
      <c r="R96" s="42">
        <f t="shared" si="5"/>
        <v>49.756013745704465</v>
      </c>
      <c r="S96" s="42">
        <f t="shared" si="6"/>
        <v>53.503289473684212</v>
      </c>
      <c r="T96" s="42">
        <f t="shared" si="7"/>
        <v>59.539936102236425</v>
      </c>
    </row>
    <row r="97" spans="2:20">
      <c r="B97" s="185"/>
      <c r="C97" s="29">
        <v>92</v>
      </c>
      <c r="D97" s="39" t="s">
        <v>305</v>
      </c>
      <c r="E97" s="39">
        <v>13.73</v>
      </c>
      <c r="F97" s="39">
        <v>-0.75</v>
      </c>
      <c r="G97" s="39">
        <v>0.11</v>
      </c>
      <c r="H97" s="39">
        <v>61.65</v>
      </c>
      <c r="I97" s="39">
        <v>-0.21</v>
      </c>
      <c r="J97" s="39">
        <v>0.27</v>
      </c>
      <c r="K97" s="39">
        <v>91.06</v>
      </c>
      <c r="L97" s="39">
        <v>0.01</v>
      </c>
      <c r="M97" s="39">
        <v>0.31</v>
      </c>
      <c r="N97" s="39">
        <v>139.66</v>
      </c>
      <c r="O97" s="39">
        <v>0.27</v>
      </c>
      <c r="P97" s="39">
        <v>0.36</v>
      </c>
      <c r="Q97" s="42">
        <f t="shared" si="4"/>
        <v>54.92</v>
      </c>
      <c r="R97" s="42">
        <f t="shared" si="5"/>
        <v>78.037974683544292</v>
      </c>
      <c r="S97" s="42">
        <f t="shared" si="6"/>
        <v>90.158415841584159</v>
      </c>
      <c r="T97" s="42">
        <f t="shared" si="7"/>
        <v>109.96850393700787</v>
      </c>
    </row>
    <row r="98" spans="2:20">
      <c r="B98" s="185"/>
      <c r="C98" s="29">
        <v>93</v>
      </c>
      <c r="D98" s="39" t="s">
        <v>306</v>
      </c>
      <c r="E98" s="39">
        <v>54.4</v>
      </c>
      <c r="F98" s="39">
        <v>-0.1</v>
      </c>
      <c r="G98" s="39">
        <v>0.37</v>
      </c>
      <c r="H98" s="39">
        <v>40.82</v>
      </c>
      <c r="I98" s="39">
        <v>-0.47</v>
      </c>
      <c r="J98" s="39">
        <v>0.26</v>
      </c>
      <c r="K98" s="39">
        <v>18.010000000000002</v>
      </c>
      <c r="L98" s="39">
        <v>-0.79</v>
      </c>
      <c r="M98" s="39">
        <v>0.12</v>
      </c>
      <c r="N98" s="39">
        <v>5.93</v>
      </c>
      <c r="O98" s="39">
        <v>-0.94</v>
      </c>
      <c r="P98" s="39">
        <v>0.04</v>
      </c>
      <c r="Q98" s="42">
        <f t="shared" si="4"/>
        <v>60.444444444444443</v>
      </c>
      <c r="R98" s="42">
        <f t="shared" si="5"/>
        <v>77.018867924528294</v>
      </c>
      <c r="S98" s="42">
        <f t="shared" si="6"/>
        <v>85.761904761904788</v>
      </c>
      <c r="T98" s="42">
        <f t="shared" si="7"/>
        <v>98.833333333333243</v>
      </c>
    </row>
    <row r="99" spans="2:20">
      <c r="B99" s="185"/>
      <c r="C99" s="29">
        <v>94</v>
      </c>
      <c r="D99" s="39" t="s">
        <v>307</v>
      </c>
      <c r="E99" s="39">
        <v>38.770000000000003</v>
      </c>
      <c r="F99" s="39">
        <v>-0.14000000000000001</v>
      </c>
      <c r="G99" s="39">
        <v>0.43</v>
      </c>
      <c r="H99" s="39">
        <v>55.73</v>
      </c>
      <c r="I99" s="39">
        <v>-0.06</v>
      </c>
      <c r="J99" s="39">
        <v>0.42</v>
      </c>
      <c r="K99" s="39">
        <v>100.14</v>
      </c>
      <c r="L99" s="39">
        <v>0.52</v>
      </c>
      <c r="M99" s="39">
        <v>0.56999999999999995</v>
      </c>
      <c r="N99" s="39">
        <v>200.46</v>
      </c>
      <c r="O99" s="39">
        <v>1.65</v>
      </c>
      <c r="P99" s="39">
        <v>0.78</v>
      </c>
      <c r="Q99" s="42">
        <f t="shared" si="4"/>
        <v>45.081395348837212</v>
      </c>
      <c r="R99" s="42">
        <f t="shared" si="5"/>
        <v>59.287234042553195</v>
      </c>
      <c r="S99" s="42">
        <f t="shared" si="6"/>
        <v>65.881578947368425</v>
      </c>
      <c r="T99" s="42">
        <f t="shared" si="7"/>
        <v>75.645283018867929</v>
      </c>
    </row>
    <row r="100" spans="2:20">
      <c r="B100" s="185"/>
      <c r="C100" s="29">
        <v>95</v>
      </c>
      <c r="D100" s="39" t="s">
        <v>308</v>
      </c>
      <c r="E100" s="39">
        <v>38.51</v>
      </c>
      <c r="F100" s="39">
        <v>0.06</v>
      </c>
      <c r="G100" s="39">
        <v>0.45</v>
      </c>
      <c r="H100" s="39">
        <v>182.27</v>
      </c>
      <c r="I100" s="39">
        <v>3.25</v>
      </c>
      <c r="J100" s="39">
        <v>1</v>
      </c>
      <c r="K100" s="39">
        <v>200.77</v>
      </c>
      <c r="L100" s="39">
        <v>3.23</v>
      </c>
      <c r="M100" s="39">
        <v>1</v>
      </c>
      <c r="N100" s="39">
        <v>239.78</v>
      </c>
      <c r="O100" s="39">
        <v>3.59</v>
      </c>
      <c r="P100" s="39">
        <v>1</v>
      </c>
      <c r="Q100" s="42">
        <f t="shared" si="4"/>
        <v>36.330188679245282</v>
      </c>
      <c r="R100" s="42">
        <f t="shared" si="5"/>
        <v>42.887058823529415</v>
      </c>
      <c r="S100" s="42">
        <f t="shared" si="6"/>
        <v>47.463356973995268</v>
      </c>
      <c r="T100" s="42">
        <f t="shared" si="7"/>
        <v>52.239651416122008</v>
      </c>
    </row>
    <row r="101" spans="2:20">
      <c r="B101" s="185" t="s">
        <v>309</v>
      </c>
      <c r="C101" s="29">
        <v>96</v>
      </c>
      <c r="D101" s="39" t="s">
        <v>310</v>
      </c>
      <c r="E101" s="39">
        <v>44.39</v>
      </c>
      <c r="F101" s="39">
        <v>0.28000000000000003</v>
      </c>
      <c r="G101" s="39">
        <v>0.72</v>
      </c>
      <c r="H101" s="39">
        <v>62.15</v>
      </c>
      <c r="I101" s="39">
        <v>0.46</v>
      </c>
      <c r="J101" s="39">
        <v>0.8</v>
      </c>
      <c r="K101" s="39">
        <v>75.11</v>
      </c>
      <c r="L101" s="39">
        <v>0.62</v>
      </c>
      <c r="M101" s="39">
        <v>0.86</v>
      </c>
      <c r="N101" s="39">
        <v>79.66</v>
      </c>
      <c r="O101" s="39">
        <v>0.55000000000000004</v>
      </c>
      <c r="P101" s="39">
        <v>0.85</v>
      </c>
      <c r="Q101" s="42">
        <f t="shared" si="4"/>
        <v>34.6796875</v>
      </c>
      <c r="R101" s="42">
        <f t="shared" si="5"/>
        <v>42.56849315068493</v>
      </c>
      <c r="S101" s="42">
        <f t="shared" si="6"/>
        <v>46.364197530864196</v>
      </c>
      <c r="T101" s="42">
        <f t="shared" si="7"/>
        <v>51.393548387096772</v>
      </c>
    </row>
    <row r="102" spans="2:20">
      <c r="B102" s="185"/>
      <c r="C102" s="29">
        <v>97</v>
      </c>
      <c r="D102" s="39" t="s">
        <v>311</v>
      </c>
      <c r="E102" s="39">
        <v>5.4</v>
      </c>
      <c r="F102" s="39">
        <v>-0.86</v>
      </c>
      <c r="G102" s="39">
        <v>0.09</v>
      </c>
      <c r="H102" s="39">
        <v>3.21</v>
      </c>
      <c r="I102" s="39">
        <v>-0.93</v>
      </c>
      <c r="J102" s="39">
        <v>0.04</v>
      </c>
      <c r="K102" s="39">
        <v>2.5299999999999998</v>
      </c>
      <c r="L102" s="39">
        <v>-0.95</v>
      </c>
      <c r="M102" s="39">
        <v>0.03</v>
      </c>
      <c r="N102" s="39">
        <v>2.8</v>
      </c>
      <c r="O102" s="39">
        <v>-0.95</v>
      </c>
      <c r="P102" s="39">
        <v>0.03</v>
      </c>
      <c r="Q102" s="42">
        <f t="shared" si="4"/>
        <v>38.571428571428569</v>
      </c>
      <c r="R102" s="42">
        <f t="shared" si="5"/>
        <v>45.85714285714289</v>
      </c>
      <c r="S102" s="42">
        <f t="shared" si="6"/>
        <v>50.599999999999952</v>
      </c>
      <c r="T102" s="42">
        <f t="shared" si="7"/>
        <v>55.999999999999943</v>
      </c>
    </row>
    <row r="103" spans="2:20">
      <c r="B103" s="185"/>
      <c r="C103" s="29">
        <v>98</v>
      </c>
      <c r="D103" s="39" t="s">
        <v>312</v>
      </c>
      <c r="E103" s="39">
        <v>20.78</v>
      </c>
      <c r="F103" s="39">
        <v>-0.49</v>
      </c>
      <c r="G103" s="39">
        <v>0.28999999999999998</v>
      </c>
      <c r="H103" s="39">
        <v>4.32</v>
      </c>
      <c r="I103" s="39">
        <v>-0.92</v>
      </c>
      <c r="J103" s="39">
        <v>0.05</v>
      </c>
      <c r="K103" s="39">
        <v>3.01</v>
      </c>
      <c r="L103" s="39">
        <v>-0.95</v>
      </c>
      <c r="M103" s="39">
        <v>0.03</v>
      </c>
      <c r="N103" s="39">
        <v>3.55</v>
      </c>
      <c r="O103" s="39">
        <v>-0.95</v>
      </c>
      <c r="P103" s="39">
        <v>0.03</v>
      </c>
      <c r="Q103" s="42">
        <f t="shared" si="4"/>
        <v>40.745098039215691</v>
      </c>
      <c r="R103" s="42">
        <f t="shared" si="5"/>
        <v>54.000000000000028</v>
      </c>
      <c r="S103" s="42">
        <f t="shared" si="6"/>
        <v>60.199999999999939</v>
      </c>
      <c r="T103" s="42">
        <f t="shared" si="7"/>
        <v>70.999999999999929</v>
      </c>
    </row>
    <row r="104" spans="2:20">
      <c r="B104" s="185"/>
      <c r="C104" s="29">
        <v>99</v>
      </c>
      <c r="D104" s="39" t="s">
        <v>313</v>
      </c>
      <c r="E104" s="39">
        <v>32.79</v>
      </c>
      <c r="F104" s="39">
        <v>-0.28999999999999998</v>
      </c>
      <c r="G104" s="39">
        <v>0.41</v>
      </c>
      <c r="H104" s="39">
        <v>5.2</v>
      </c>
      <c r="I104" s="39">
        <v>-0.92</v>
      </c>
      <c r="J104" s="39">
        <v>0.05</v>
      </c>
      <c r="K104" s="39">
        <v>5.22</v>
      </c>
      <c r="L104" s="39">
        <v>-0.93</v>
      </c>
      <c r="M104" s="39">
        <v>0.04</v>
      </c>
      <c r="N104" s="39">
        <v>5.39</v>
      </c>
      <c r="O104" s="39">
        <v>-0.94</v>
      </c>
      <c r="P104" s="39">
        <v>0.03</v>
      </c>
      <c r="Q104" s="42">
        <f t="shared" si="4"/>
        <v>46.183098591549296</v>
      </c>
      <c r="R104" s="42">
        <f t="shared" si="5"/>
        <v>65.000000000000028</v>
      </c>
      <c r="S104" s="42">
        <f t="shared" si="6"/>
        <v>74.571428571428626</v>
      </c>
      <c r="T104" s="42">
        <f t="shared" si="7"/>
        <v>89.833333333333243</v>
      </c>
    </row>
    <row r="105" spans="2:20">
      <c r="B105" s="185"/>
      <c r="C105" s="29">
        <v>100</v>
      </c>
      <c r="D105" s="39" t="s">
        <v>314</v>
      </c>
      <c r="E105" s="39">
        <v>25.35</v>
      </c>
      <c r="F105" s="39">
        <v>-0.41</v>
      </c>
      <c r="G105" s="39">
        <v>0.36</v>
      </c>
      <c r="H105" s="39">
        <v>36.840000000000003</v>
      </c>
      <c r="I105" s="39">
        <v>-0.33</v>
      </c>
      <c r="J105" s="39">
        <v>0.35</v>
      </c>
      <c r="K105" s="39">
        <v>62.96</v>
      </c>
      <c r="L105" s="39">
        <v>0.06</v>
      </c>
      <c r="M105" s="39">
        <v>0.44</v>
      </c>
      <c r="N105" s="39">
        <v>90.65</v>
      </c>
      <c r="O105" s="39">
        <v>0.35</v>
      </c>
      <c r="P105" s="39">
        <v>0.47</v>
      </c>
      <c r="Q105" s="42">
        <f t="shared" si="4"/>
        <v>42.966101694915253</v>
      </c>
      <c r="R105" s="42">
        <f t="shared" si="5"/>
        <v>54.985074626865682</v>
      </c>
      <c r="S105" s="42">
        <f t="shared" si="6"/>
        <v>59.39622641509434</v>
      </c>
      <c r="T105" s="42">
        <f t="shared" si="7"/>
        <v>67.148148148148152</v>
      </c>
    </row>
    <row r="106" spans="2:20">
      <c r="B106" s="185"/>
      <c r="C106" s="29">
        <v>101</v>
      </c>
      <c r="D106" s="39" t="s">
        <v>315</v>
      </c>
      <c r="E106" s="39">
        <v>8.86</v>
      </c>
      <c r="F106" s="39">
        <v>-0.77</v>
      </c>
      <c r="G106" s="39">
        <v>0.14000000000000001</v>
      </c>
      <c r="H106" s="39">
        <v>2.9</v>
      </c>
      <c r="I106" s="39">
        <v>-0.94</v>
      </c>
      <c r="J106" s="39">
        <v>0.03</v>
      </c>
      <c r="K106" s="39">
        <v>7.52</v>
      </c>
      <c r="L106" s="39">
        <v>-0.86</v>
      </c>
      <c r="M106" s="39">
        <v>0.06</v>
      </c>
      <c r="N106" s="39">
        <v>11.45</v>
      </c>
      <c r="O106" s="39">
        <v>-0.81</v>
      </c>
      <c r="P106" s="39">
        <v>0.06</v>
      </c>
      <c r="Q106" s="42">
        <f t="shared" si="4"/>
        <v>38.521739130434781</v>
      </c>
      <c r="R106" s="42">
        <f t="shared" si="5"/>
        <v>48.333333333333286</v>
      </c>
      <c r="S106" s="42">
        <f t="shared" si="6"/>
        <v>53.714285714285708</v>
      </c>
      <c r="T106" s="42">
        <f t="shared" si="7"/>
        <v>60.263157894736857</v>
      </c>
    </row>
    <row r="107" spans="2:20">
      <c r="B107" s="185"/>
      <c r="C107" s="29">
        <v>102</v>
      </c>
      <c r="D107" s="39" t="s">
        <v>316</v>
      </c>
      <c r="E107" s="39">
        <v>18.95</v>
      </c>
      <c r="F107" s="39">
        <v>-0.57999999999999996</v>
      </c>
      <c r="G107" s="39">
        <v>0.32</v>
      </c>
      <c r="H107" s="39">
        <v>40.18</v>
      </c>
      <c r="I107" s="39">
        <v>-0.27</v>
      </c>
      <c r="J107" s="39">
        <v>0.51</v>
      </c>
      <c r="K107" s="39">
        <v>32.06</v>
      </c>
      <c r="L107" s="39">
        <v>-0.47</v>
      </c>
      <c r="M107" s="39">
        <v>0.41</v>
      </c>
      <c r="N107" s="39">
        <v>36.24</v>
      </c>
      <c r="O107" s="39">
        <v>-0.46</v>
      </c>
      <c r="P107" s="39">
        <v>0.42</v>
      </c>
      <c r="Q107" s="42">
        <f t="shared" si="4"/>
        <v>45.119047619047613</v>
      </c>
      <c r="R107" s="42">
        <f t="shared" si="5"/>
        <v>55.041095890410958</v>
      </c>
      <c r="S107" s="42">
        <f t="shared" si="6"/>
        <v>60.490566037735853</v>
      </c>
      <c r="T107" s="42">
        <f t="shared" si="7"/>
        <v>67.111111111111114</v>
      </c>
    </row>
    <row r="108" spans="2:20">
      <c r="B108" s="185"/>
      <c r="C108" s="29">
        <v>103</v>
      </c>
      <c r="D108" s="39" t="s">
        <v>317</v>
      </c>
      <c r="E108" s="39">
        <v>46.81</v>
      </c>
      <c r="F108" s="39">
        <v>0.15</v>
      </c>
      <c r="G108" s="39">
        <v>0.6</v>
      </c>
      <c r="H108" s="39">
        <v>24.19</v>
      </c>
      <c r="I108" s="39">
        <v>-0.56000000000000005</v>
      </c>
      <c r="J108" s="39">
        <v>0.33</v>
      </c>
      <c r="K108" s="39">
        <v>24.44</v>
      </c>
      <c r="L108" s="39">
        <v>-0.61</v>
      </c>
      <c r="M108" s="39">
        <v>0.32</v>
      </c>
      <c r="N108" s="39">
        <v>13.26</v>
      </c>
      <c r="O108" s="39">
        <v>-0.82</v>
      </c>
      <c r="P108" s="39">
        <v>0.18</v>
      </c>
      <c r="Q108" s="42">
        <f t="shared" si="4"/>
        <v>40.704347826086959</v>
      </c>
      <c r="R108" s="42">
        <f t="shared" si="5"/>
        <v>54.977272727272734</v>
      </c>
      <c r="S108" s="42">
        <f t="shared" si="6"/>
        <v>62.666666666666664</v>
      </c>
      <c r="T108" s="42">
        <f t="shared" si="7"/>
        <v>73.666666666666643</v>
      </c>
    </row>
    <row r="109" spans="2:20">
      <c r="B109" s="185"/>
      <c r="C109" s="29">
        <v>104</v>
      </c>
      <c r="D109" s="39" t="s">
        <v>318</v>
      </c>
      <c r="E109" s="39">
        <v>9.24</v>
      </c>
      <c r="F109" s="39">
        <v>-0.72</v>
      </c>
      <c r="G109" s="39">
        <v>0.18</v>
      </c>
      <c r="H109" s="39">
        <v>2.99</v>
      </c>
      <c r="I109" s="39">
        <v>-0.92</v>
      </c>
      <c r="J109" s="39">
        <v>0.05</v>
      </c>
      <c r="K109" s="39">
        <v>1.98</v>
      </c>
      <c r="L109" s="39">
        <v>-0.95</v>
      </c>
      <c r="M109" s="39">
        <v>0.03</v>
      </c>
      <c r="N109" s="39">
        <v>4.5999999999999996</v>
      </c>
      <c r="O109" s="39">
        <v>-0.89</v>
      </c>
      <c r="P109" s="39">
        <v>0.06</v>
      </c>
      <c r="Q109" s="42">
        <f t="shared" si="4"/>
        <v>33</v>
      </c>
      <c r="R109" s="42">
        <f t="shared" si="5"/>
        <v>37.375000000000021</v>
      </c>
      <c r="S109" s="42">
        <f t="shared" si="6"/>
        <v>39.599999999999966</v>
      </c>
      <c r="T109" s="42">
        <f t="shared" si="7"/>
        <v>41.81818181818182</v>
      </c>
    </row>
    <row r="110" spans="2:20">
      <c r="B110" s="185"/>
      <c r="C110" s="29">
        <v>105</v>
      </c>
      <c r="D110" s="39" t="s">
        <v>319</v>
      </c>
      <c r="E110" s="39">
        <v>28.83</v>
      </c>
      <c r="F110" s="39">
        <v>-0.31</v>
      </c>
      <c r="G110" s="39">
        <v>0.31</v>
      </c>
      <c r="H110" s="39">
        <v>35.700000000000003</v>
      </c>
      <c r="I110" s="39">
        <v>-0.31</v>
      </c>
      <c r="J110" s="39">
        <v>0.34</v>
      </c>
      <c r="K110" s="39">
        <v>42.07</v>
      </c>
      <c r="L110" s="39">
        <v>-0.25</v>
      </c>
      <c r="M110" s="39">
        <v>0.37</v>
      </c>
      <c r="N110" s="39">
        <v>63.34</v>
      </c>
      <c r="O110" s="39">
        <v>0.01</v>
      </c>
      <c r="P110" s="39">
        <v>0.49</v>
      </c>
      <c r="Q110" s="42">
        <f t="shared" si="4"/>
        <v>41.782608695652172</v>
      </c>
      <c r="R110" s="42">
        <f t="shared" si="5"/>
        <v>51.739130434782616</v>
      </c>
      <c r="S110" s="42">
        <f t="shared" si="6"/>
        <v>56.093333333333334</v>
      </c>
      <c r="T110" s="42">
        <f t="shared" si="7"/>
        <v>62.712871287128714</v>
      </c>
    </row>
    <row r="111" spans="2:20">
      <c r="B111" s="185"/>
      <c r="C111" s="29">
        <v>106</v>
      </c>
      <c r="D111" s="39" t="s">
        <v>320</v>
      </c>
      <c r="E111" s="39">
        <v>58</v>
      </c>
      <c r="F111" s="39">
        <v>0.2</v>
      </c>
      <c r="G111" s="39">
        <v>0.35</v>
      </c>
      <c r="H111" s="39">
        <v>73.38</v>
      </c>
      <c r="I111" s="39">
        <v>0.26</v>
      </c>
      <c r="J111" s="39">
        <v>0.36</v>
      </c>
      <c r="K111" s="39">
        <v>61.83</v>
      </c>
      <c r="L111" s="39">
        <v>-0.03</v>
      </c>
      <c r="M111" s="39">
        <v>0.3</v>
      </c>
      <c r="N111" s="39">
        <v>100.33</v>
      </c>
      <c r="O111" s="39">
        <v>0.45</v>
      </c>
      <c r="P111" s="39">
        <v>0.4</v>
      </c>
      <c r="Q111" s="42">
        <f t="shared" si="4"/>
        <v>48.333333333333336</v>
      </c>
      <c r="R111" s="42">
        <f t="shared" si="5"/>
        <v>58.238095238095234</v>
      </c>
      <c r="S111" s="42">
        <f t="shared" si="6"/>
        <v>63.742268041237111</v>
      </c>
      <c r="T111" s="42">
        <f t="shared" si="7"/>
        <v>69.193103448275863</v>
      </c>
    </row>
    <row r="112" spans="2:20">
      <c r="B112" s="185"/>
      <c r="C112" s="29">
        <v>107</v>
      </c>
      <c r="D112" s="39" t="s">
        <v>321</v>
      </c>
      <c r="E112" s="39">
        <v>26.39</v>
      </c>
      <c r="F112" s="39">
        <v>-0.25</v>
      </c>
      <c r="G112" s="39">
        <v>0.38</v>
      </c>
      <c r="H112" s="39">
        <v>4.72</v>
      </c>
      <c r="I112" s="39">
        <v>-0.89</v>
      </c>
      <c r="J112" s="39">
        <v>7.0000000000000007E-2</v>
      </c>
      <c r="K112" s="39">
        <v>2.81</v>
      </c>
      <c r="L112" s="39">
        <v>-0.94</v>
      </c>
      <c r="M112" s="39">
        <v>0.04</v>
      </c>
      <c r="N112" s="39">
        <v>3.62</v>
      </c>
      <c r="O112" s="39">
        <v>-0.93</v>
      </c>
      <c r="P112" s="39">
        <v>0.05</v>
      </c>
      <c r="Q112" s="42">
        <f t="shared" si="4"/>
        <v>35.186666666666667</v>
      </c>
      <c r="R112" s="42">
        <f t="shared" si="5"/>
        <v>42.909090909090914</v>
      </c>
      <c r="S112" s="42">
        <f t="shared" si="6"/>
        <v>46.833333333333293</v>
      </c>
      <c r="T112" s="42">
        <f t="shared" si="7"/>
        <v>51.714285714285751</v>
      </c>
    </row>
    <row r="113" spans="2:20">
      <c r="B113" s="185"/>
      <c r="C113" s="29">
        <v>108</v>
      </c>
      <c r="D113" s="39" t="s">
        <v>322</v>
      </c>
      <c r="E113" s="39">
        <v>19.149999999999999</v>
      </c>
      <c r="F113" s="39">
        <v>-0.4</v>
      </c>
      <c r="G113" s="39">
        <v>0.28000000000000003</v>
      </c>
      <c r="H113" s="39">
        <v>24.3</v>
      </c>
      <c r="I113" s="39">
        <v>-0.35</v>
      </c>
      <c r="J113" s="39">
        <v>0.28000000000000003</v>
      </c>
      <c r="K113" s="39">
        <v>12.62</v>
      </c>
      <c r="L113" s="39">
        <v>-0.69</v>
      </c>
      <c r="M113" s="39">
        <v>0.15</v>
      </c>
      <c r="N113" s="39">
        <v>25.5</v>
      </c>
      <c r="O113" s="39">
        <v>-0.42</v>
      </c>
      <c r="P113" s="39">
        <v>0.25</v>
      </c>
      <c r="Q113" s="42">
        <f t="shared" si="4"/>
        <v>31.916666666666664</v>
      </c>
      <c r="R113" s="42">
        <f t="shared" si="5"/>
        <v>37.384615384615387</v>
      </c>
      <c r="S113" s="42">
        <f t="shared" si="6"/>
        <v>40.709677419354826</v>
      </c>
      <c r="T113" s="42">
        <f t="shared" si="7"/>
        <v>43.965517241379303</v>
      </c>
    </row>
    <row r="114" spans="2:20">
      <c r="B114" s="185"/>
      <c r="C114" s="29">
        <v>109</v>
      </c>
      <c r="D114" s="39" t="s">
        <v>323</v>
      </c>
      <c r="E114" s="39">
        <v>8.0399999999999991</v>
      </c>
      <c r="F114" s="39">
        <v>-0.83</v>
      </c>
      <c r="G114" s="39">
        <v>0.16</v>
      </c>
      <c r="H114" s="39">
        <v>9.24</v>
      </c>
      <c r="I114" s="39">
        <v>-0.85</v>
      </c>
      <c r="J114" s="39">
        <v>0.14000000000000001</v>
      </c>
      <c r="K114" s="39">
        <v>12.3</v>
      </c>
      <c r="L114" s="39">
        <v>-0.82</v>
      </c>
      <c r="M114" s="39">
        <v>0.16</v>
      </c>
      <c r="N114" s="39">
        <v>24.59</v>
      </c>
      <c r="O114" s="39">
        <v>-0.69</v>
      </c>
      <c r="P114" s="39">
        <v>0.26</v>
      </c>
      <c r="Q114" s="42">
        <f t="shared" si="4"/>
        <v>47.294117647058805</v>
      </c>
      <c r="R114" s="42">
        <f t="shared" si="5"/>
        <v>61.599999999999994</v>
      </c>
      <c r="S114" s="42">
        <f t="shared" si="6"/>
        <v>68.333333333333314</v>
      </c>
      <c r="T114" s="42">
        <f t="shared" si="7"/>
        <v>79.322580645161281</v>
      </c>
    </row>
    <row r="115" spans="2:20">
      <c r="B115" s="185"/>
      <c r="C115" s="29">
        <v>110</v>
      </c>
      <c r="D115" s="39" t="s">
        <v>324</v>
      </c>
      <c r="E115" s="39">
        <v>31.41</v>
      </c>
      <c r="F115" s="39">
        <v>-0.16</v>
      </c>
      <c r="G115" s="39">
        <v>0.4</v>
      </c>
      <c r="H115" s="39">
        <v>3.3</v>
      </c>
      <c r="I115" s="39">
        <v>-0.93</v>
      </c>
      <c r="J115" s="39">
        <v>0.04</v>
      </c>
      <c r="K115" s="39">
        <v>3.67</v>
      </c>
      <c r="L115" s="39">
        <v>-0.93</v>
      </c>
      <c r="M115" s="39">
        <v>0.04</v>
      </c>
      <c r="N115" s="39">
        <v>5.28</v>
      </c>
      <c r="O115" s="39">
        <v>-0.91</v>
      </c>
      <c r="P115" s="39">
        <v>0.05</v>
      </c>
      <c r="Q115" s="42">
        <f t="shared" si="4"/>
        <v>37.392857142857146</v>
      </c>
      <c r="R115" s="42">
        <f t="shared" si="5"/>
        <v>47.142857142857174</v>
      </c>
      <c r="S115" s="42">
        <f t="shared" si="6"/>
        <v>52.428571428571466</v>
      </c>
      <c r="T115" s="42">
        <f t="shared" si="7"/>
        <v>58.666666666666693</v>
      </c>
    </row>
    <row r="116" spans="2:20">
      <c r="B116" s="185" t="s">
        <v>325</v>
      </c>
      <c r="C116" s="29">
        <v>111</v>
      </c>
      <c r="D116" s="39" t="s">
        <v>326</v>
      </c>
      <c r="E116" s="39">
        <v>52.16</v>
      </c>
      <c r="F116" s="39">
        <v>0.34</v>
      </c>
      <c r="G116" s="39">
        <v>0.76</v>
      </c>
      <c r="H116" s="39">
        <v>60.64</v>
      </c>
      <c r="I116" s="39">
        <v>0.25</v>
      </c>
      <c r="J116" s="39">
        <v>0.7</v>
      </c>
      <c r="K116" s="39">
        <v>56.3</v>
      </c>
      <c r="L116" s="39">
        <v>7.0000000000000007E-2</v>
      </c>
      <c r="M116" s="39">
        <v>0.62</v>
      </c>
      <c r="N116" s="39">
        <v>60.71</v>
      </c>
      <c r="O116" s="39">
        <v>0.04</v>
      </c>
      <c r="P116" s="39">
        <v>0.59</v>
      </c>
      <c r="Q116" s="42">
        <f t="shared" si="4"/>
        <v>38.925373134328353</v>
      </c>
      <c r="R116" s="42">
        <f t="shared" si="5"/>
        <v>48.512</v>
      </c>
      <c r="S116" s="42">
        <f t="shared" si="6"/>
        <v>52.616822429906534</v>
      </c>
      <c r="T116" s="42">
        <f t="shared" si="7"/>
        <v>58.375</v>
      </c>
    </row>
    <row r="117" spans="2:20">
      <c r="B117" s="185"/>
      <c r="C117" s="29">
        <v>112</v>
      </c>
      <c r="D117" s="39" t="s">
        <v>327</v>
      </c>
      <c r="E117" s="39">
        <v>57.75</v>
      </c>
      <c r="F117" s="39">
        <v>0.75</v>
      </c>
      <c r="G117" s="39">
        <v>0.81</v>
      </c>
      <c r="H117" s="39">
        <v>48.83</v>
      </c>
      <c r="I117" s="39">
        <v>0.2</v>
      </c>
      <c r="J117" s="39">
        <v>0.65</v>
      </c>
      <c r="K117" s="39">
        <v>59.81</v>
      </c>
      <c r="L117" s="39">
        <v>0.36</v>
      </c>
      <c r="M117" s="39">
        <v>0.7</v>
      </c>
      <c r="N117" s="39">
        <v>64.33</v>
      </c>
      <c r="O117" s="39">
        <v>0.33</v>
      </c>
      <c r="P117" s="39">
        <v>0.69</v>
      </c>
      <c r="Q117" s="42">
        <f t="shared" si="4"/>
        <v>33</v>
      </c>
      <c r="R117" s="42">
        <f t="shared" si="5"/>
        <v>40.69166666666667</v>
      </c>
      <c r="S117" s="42">
        <f t="shared" si="6"/>
        <v>43.977941176470594</v>
      </c>
      <c r="T117" s="42">
        <f t="shared" si="7"/>
        <v>48.368421052631575</v>
      </c>
    </row>
    <row r="118" spans="2:20">
      <c r="B118" s="185"/>
      <c r="C118" s="29">
        <v>113</v>
      </c>
      <c r="D118" s="39" t="s">
        <v>328</v>
      </c>
      <c r="E118" s="39">
        <v>25.41</v>
      </c>
      <c r="F118" s="39">
        <v>-0.3</v>
      </c>
      <c r="G118" s="39">
        <v>0.47</v>
      </c>
      <c r="H118" s="39">
        <v>24.04</v>
      </c>
      <c r="I118" s="39">
        <v>-0.48</v>
      </c>
      <c r="J118" s="39">
        <v>0.39</v>
      </c>
      <c r="K118" s="39">
        <v>24.3</v>
      </c>
      <c r="L118" s="39">
        <v>-0.52</v>
      </c>
      <c r="M118" s="39">
        <v>0.37</v>
      </c>
      <c r="N118" s="39">
        <v>26.94</v>
      </c>
      <c r="O118" s="39">
        <v>-0.52</v>
      </c>
      <c r="P118" s="39">
        <v>0.37</v>
      </c>
      <c r="Q118" s="42">
        <f t="shared" si="4"/>
        <v>36.300000000000004</v>
      </c>
      <c r="R118" s="42">
        <f t="shared" si="5"/>
        <v>46.230769230769226</v>
      </c>
      <c r="S118" s="42">
        <f t="shared" si="6"/>
        <v>50.625</v>
      </c>
      <c r="T118" s="42">
        <f t="shared" si="7"/>
        <v>56.125000000000007</v>
      </c>
    </row>
    <row r="119" spans="2:20">
      <c r="B119" s="185"/>
      <c r="C119" s="29">
        <v>114</v>
      </c>
      <c r="D119" s="39" t="s">
        <v>329</v>
      </c>
      <c r="E119" s="39">
        <v>17.52</v>
      </c>
      <c r="F119" s="39">
        <v>-0.41</v>
      </c>
      <c r="G119" s="39">
        <v>0.41</v>
      </c>
      <c r="H119" s="39">
        <v>26.74</v>
      </c>
      <c r="I119" s="39">
        <v>-0.24</v>
      </c>
      <c r="J119" s="39">
        <v>0.48</v>
      </c>
      <c r="K119" s="39">
        <v>16.95</v>
      </c>
      <c r="L119" s="39">
        <v>-0.56000000000000005</v>
      </c>
      <c r="M119" s="39">
        <v>0.32</v>
      </c>
      <c r="N119" s="39">
        <v>28.44</v>
      </c>
      <c r="O119" s="39">
        <v>-0.32</v>
      </c>
      <c r="P119" s="39">
        <v>0.45</v>
      </c>
      <c r="Q119" s="42">
        <f t="shared" si="4"/>
        <v>29.694915254237284</v>
      </c>
      <c r="R119" s="42">
        <f t="shared" si="5"/>
        <v>35.184210526315788</v>
      </c>
      <c r="S119" s="42">
        <f t="shared" si="6"/>
        <v>38.522727272727273</v>
      </c>
      <c r="T119" s="42">
        <f t="shared" si="7"/>
        <v>41.82352941176471</v>
      </c>
    </row>
    <row r="120" spans="2:20">
      <c r="B120" s="185"/>
      <c r="C120" s="29">
        <v>115</v>
      </c>
      <c r="D120" s="39" t="s">
        <v>330</v>
      </c>
      <c r="E120" s="39">
        <v>17.79</v>
      </c>
      <c r="F120" s="39">
        <v>-0.51</v>
      </c>
      <c r="G120" s="39">
        <v>0.4</v>
      </c>
      <c r="H120" s="39">
        <v>20.76</v>
      </c>
      <c r="I120" s="39">
        <v>-0.54</v>
      </c>
      <c r="J120" s="39">
        <v>0.39</v>
      </c>
      <c r="K120" s="39">
        <v>19.8</v>
      </c>
      <c r="L120" s="39">
        <v>-0.6</v>
      </c>
      <c r="M120" s="39">
        <v>0.36</v>
      </c>
      <c r="N120" s="39">
        <v>20.350000000000001</v>
      </c>
      <c r="O120" s="39">
        <v>-0.63</v>
      </c>
      <c r="P120" s="39">
        <v>0.34</v>
      </c>
      <c r="Q120" s="42">
        <f t="shared" si="4"/>
        <v>36.306122448979593</v>
      </c>
      <c r="R120" s="42">
        <f t="shared" si="5"/>
        <v>45.130434782608702</v>
      </c>
      <c r="S120" s="42">
        <f t="shared" si="6"/>
        <v>49.5</v>
      </c>
      <c r="T120" s="42">
        <f t="shared" si="7"/>
        <v>55.000000000000007</v>
      </c>
    </row>
    <row r="121" spans="2:20">
      <c r="B121" s="185"/>
      <c r="C121" s="29">
        <v>116</v>
      </c>
      <c r="D121" s="39" t="s">
        <v>331</v>
      </c>
      <c r="E121" s="39">
        <v>4.46</v>
      </c>
      <c r="F121" s="39">
        <v>-0.85</v>
      </c>
      <c r="G121" s="39">
        <v>0.1</v>
      </c>
      <c r="H121" s="39">
        <v>4.92</v>
      </c>
      <c r="I121" s="39">
        <v>-0.86</v>
      </c>
      <c r="J121" s="39">
        <v>0.09</v>
      </c>
      <c r="K121" s="39">
        <v>5.76</v>
      </c>
      <c r="L121" s="39">
        <v>-0.85</v>
      </c>
      <c r="M121" s="39">
        <v>0.1</v>
      </c>
      <c r="N121" s="39">
        <v>2.5</v>
      </c>
      <c r="O121" s="39">
        <v>-0.94</v>
      </c>
      <c r="P121" s="39">
        <v>0.04</v>
      </c>
      <c r="Q121" s="42">
        <f t="shared" si="4"/>
        <v>29.733333333333327</v>
      </c>
      <c r="R121" s="42">
        <f t="shared" si="5"/>
        <v>35.142857142857139</v>
      </c>
      <c r="S121" s="42">
        <f t="shared" si="6"/>
        <v>38.399999999999991</v>
      </c>
      <c r="T121" s="42">
        <f t="shared" si="7"/>
        <v>41.666666666666629</v>
      </c>
    </row>
    <row r="122" spans="2:20">
      <c r="B122" s="185"/>
      <c r="C122" s="29">
        <v>117</v>
      </c>
      <c r="D122" s="39" t="s">
        <v>332</v>
      </c>
      <c r="E122" s="39">
        <v>4.0999999999999996</v>
      </c>
      <c r="F122" s="39">
        <v>-0.89</v>
      </c>
      <c r="G122" s="39">
        <v>0.1</v>
      </c>
      <c r="H122" s="39">
        <v>9.9</v>
      </c>
      <c r="I122" s="39">
        <v>-0.8</v>
      </c>
      <c r="J122" s="39">
        <v>0.19</v>
      </c>
      <c r="K122" s="39">
        <v>11.21</v>
      </c>
      <c r="L122" s="39">
        <v>-0.8</v>
      </c>
      <c r="M122" s="39">
        <v>0.2</v>
      </c>
      <c r="N122" s="39">
        <v>20.100000000000001</v>
      </c>
      <c r="O122" s="39">
        <v>-0.69</v>
      </c>
      <c r="P122" s="39">
        <v>0.31</v>
      </c>
      <c r="Q122" s="42">
        <f t="shared" si="4"/>
        <v>37.272727272727273</v>
      </c>
      <c r="R122" s="42">
        <f t="shared" si="5"/>
        <v>49.500000000000014</v>
      </c>
      <c r="S122" s="42">
        <f t="shared" si="6"/>
        <v>56.050000000000018</v>
      </c>
      <c r="T122" s="42">
        <f t="shared" si="7"/>
        <v>64.838709677419345</v>
      </c>
    </row>
    <row r="123" spans="2:20">
      <c r="B123" s="185"/>
      <c r="C123" s="29">
        <v>118</v>
      </c>
      <c r="D123" s="39" t="s">
        <v>333</v>
      </c>
      <c r="E123" s="39">
        <v>7.49</v>
      </c>
      <c r="F123" s="39">
        <v>-0.78</v>
      </c>
      <c r="G123" s="39">
        <v>0.17</v>
      </c>
      <c r="H123" s="39">
        <v>9.1999999999999993</v>
      </c>
      <c r="I123" s="39">
        <v>-0.78</v>
      </c>
      <c r="J123" s="39">
        <v>0.17</v>
      </c>
      <c r="K123" s="39">
        <v>8.11</v>
      </c>
      <c r="L123" s="39">
        <v>-0.82</v>
      </c>
      <c r="M123" s="39">
        <v>0.14000000000000001</v>
      </c>
      <c r="N123" s="39">
        <v>2.97</v>
      </c>
      <c r="O123" s="39">
        <v>-0.94</v>
      </c>
      <c r="P123" s="39">
        <v>0.05</v>
      </c>
      <c r="Q123" s="42">
        <f t="shared" si="4"/>
        <v>34.045454545454554</v>
      </c>
      <c r="R123" s="42">
        <f t="shared" si="5"/>
        <v>41.81818181818182</v>
      </c>
      <c r="S123" s="42">
        <f t="shared" si="6"/>
        <v>45.055555555555543</v>
      </c>
      <c r="T123" s="42">
        <f t="shared" si="7"/>
        <v>49.499999999999957</v>
      </c>
    </row>
    <row r="124" spans="2:20">
      <c r="B124" s="185"/>
      <c r="C124" s="29">
        <v>119</v>
      </c>
      <c r="D124" s="39" t="s">
        <v>334</v>
      </c>
      <c r="E124" s="39">
        <v>22.12</v>
      </c>
      <c r="F124" s="39">
        <v>-0.33</v>
      </c>
      <c r="G124" s="39">
        <v>0.46</v>
      </c>
      <c r="H124" s="39">
        <v>28.5</v>
      </c>
      <c r="I124" s="39">
        <v>-0.28000000000000003</v>
      </c>
      <c r="J124" s="39">
        <v>0.48</v>
      </c>
      <c r="K124" s="39">
        <v>32.17</v>
      </c>
      <c r="L124" s="39">
        <v>-0.25</v>
      </c>
      <c r="M124" s="39">
        <v>0.5</v>
      </c>
      <c r="N124" s="39">
        <v>30.49</v>
      </c>
      <c r="O124" s="39">
        <v>-0.37</v>
      </c>
      <c r="P124" s="39">
        <v>0.45</v>
      </c>
      <c r="Q124" s="42">
        <f t="shared" ref="Q124:Q183" si="8">E124/($C$3^(G124)+F124)</f>
        <v>33.014925373134332</v>
      </c>
      <c r="R124" s="42">
        <f t="shared" ref="R124:R183" si="9">H124/($C$3^(J124)+I124)</f>
        <v>39.583333333333336</v>
      </c>
      <c r="S124" s="42">
        <f t="shared" ref="S124:S183" si="10">K124/($C$3^(M124)+L124)</f>
        <v>42.893333333333338</v>
      </c>
      <c r="T124" s="42">
        <f t="shared" ref="T124:T183" si="11">N124/($C$3^(P124)+O124)</f>
        <v>48.396825396825392</v>
      </c>
    </row>
    <row r="125" spans="2:20">
      <c r="B125" s="185"/>
      <c r="C125" s="29">
        <v>120</v>
      </c>
      <c r="D125" s="39" t="s">
        <v>335</v>
      </c>
      <c r="E125" s="39">
        <v>23.44</v>
      </c>
      <c r="F125" s="39">
        <v>-0.21</v>
      </c>
      <c r="G125" s="39">
        <v>0.43</v>
      </c>
      <c r="H125" s="39">
        <v>18.53</v>
      </c>
      <c r="I125" s="39">
        <v>-0.49</v>
      </c>
      <c r="J125" s="39">
        <v>0.31</v>
      </c>
      <c r="K125" s="39">
        <v>12.32</v>
      </c>
      <c r="L125" s="39">
        <v>-0.68</v>
      </c>
      <c r="M125" s="39">
        <v>0.2</v>
      </c>
      <c r="N125" s="39">
        <v>7.71</v>
      </c>
      <c r="O125" s="39">
        <v>-0.82</v>
      </c>
      <c r="P125" s="39">
        <v>0.12</v>
      </c>
      <c r="Q125" s="42">
        <f t="shared" si="8"/>
        <v>29.670886075949369</v>
      </c>
      <c r="R125" s="42">
        <f t="shared" si="9"/>
        <v>36.333333333333336</v>
      </c>
      <c r="S125" s="42">
        <f t="shared" si="10"/>
        <v>38.500000000000007</v>
      </c>
      <c r="T125" s="42">
        <f t="shared" si="11"/>
        <v>42.833333333333321</v>
      </c>
    </row>
    <row r="126" spans="2:20">
      <c r="B126" s="185"/>
      <c r="C126" s="29">
        <v>121</v>
      </c>
      <c r="D126" s="39" t="s">
        <v>336</v>
      </c>
      <c r="E126" s="39">
        <v>9.51</v>
      </c>
      <c r="F126" s="39">
        <v>-0.73</v>
      </c>
      <c r="G126" s="39">
        <v>0.23</v>
      </c>
      <c r="H126" s="39">
        <v>6.92</v>
      </c>
      <c r="I126" s="39">
        <v>-0.85</v>
      </c>
      <c r="J126" s="39">
        <v>0.15</v>
      </c>
      <c r="K126" s="39">
        <v>5.7</v>
      </c>
      <c r="L126" s="39">
        <v>-0.89</v>
      </c>
      <c r="M126" s="39">
        <v>0.12</v>
      </c>
      <c r="N126" s="39">
        <v>2.97</v>
      </c>
      <c r="O126" s="39">
        <v>-0.95</v>
      </c>
      <c r="P126" s="39">
        <v>0.06</v>
      </c>
      <c r="Q126" s="42">
        <f t="shared" si="8"/>
        <v>35.222222222222221</v>
      </c>
      <c r="R126" s="42">
        <f t="shared" si="9"/>
        <v>46.133333333333326</v>
      </c>
      <c r="S126" s="42">
        <f t="shared" si="10"/>
        <v>51.818181818181827</v>
      </c>
      <c r="T126" s="42">
        <f t="shared" si="11"/>
        <v>59.399999999999949</v>
      </c>
    </row>
    <row r="127" spans="2:20">
      <c r="B127" s="185"/>
      <c r="C127" s="29">
        <v>122</v>
      </c>
      <c r="D127" s="39" t="s">
        <v>337</v>
      </c>
      <c r="E127" s="39">
        <v>42.95</v>
      </c>
      <c r="F127" s="39">
        <v>0.22</v>
      </c>
      <c r="G127" s="39">
        <v>0.65</v>
      </c>
      <c r="H127" s="39">
        <v>53.61</v>
      </c>
      <c r="I127" s="39">
        <v>0.25</v>
      </c>
      <c r="J127" s="39">
        <v>0.65</v>
      </c>
      <c r="K127" s="39">
        <v>51.06</v>
      </c>
      <c r="L127" s="39">
        <v>0.08</v>
      </c>
      <c r="M127" s="39">
        <v>0.6</v>
      </c>
      <c r="N127" s="39">
        <v>64.64</v>
      </c>
      <c r="O127" s="39">
        <v>0.25</v>
      </c>
      <c r="P127" s="39">
        <v>0.65</v>
      </c>
      <c r="Q127" s="42">
        <f t="shared" si="8"/>
        <v>35.204918032786885</v>
      </c>
      <c r="R127" s="42">
        <f t="shared" si="9"/>
        <v>42.887999999999998</v>
      </c>
      <c r="S127" s="42">
        <f t="shared" si="10"/>
        <v>47.277777777777779</v>
      </c>
      <c r="T127" s="42">
        <f t="shared" si="11"/>
        <v>51.712000000000003</v>
      </c>
    </row>
    <row r="128" spans="2:20">
      <c r="B128" s="185"/>
      <c r="C128" s="29">
        <v>123</v>
      </c>
      <c r="D128" s="39" t="s">
        <v>338</v>
      </c>
      <c r="E128" s="39">
        <v>38.36</v>
      </c>
      <c r="F128" s="39">
        <v>0.09</v>
      </c>
      <c r="G128" s="39">
        <v>0.69</v>
      </c>
      <c r="H128" s="39">
        <v>38.75</v>
      </c>
      <c r="I128" s="39">
        <v>-0.12</v>
      </c>
      <c r="J128" s="39">
        <v>0.61</v>
      </c>
      <c r="K128" s="39">
        <v>49.15</v>
      </c>
      <c r="L128" s="39">
        <v>0.04</v>
      </c>
      <c r="M128" s="39">
        <v>0.67</v>
      </c>
      <c r="N128" s="39">
        <v>45.91</v>
      </c>
      <c r="O128" s="39">
        <v>-0.13</v>
      </c>
      <c r="P128" s="39">
        <v>0.6</v>
      </c>
      <c r="Q128" s="42">
        <f t="shared" si="8"/>
        <v>35.192660550458712</v>
      </c>
      <c r="R128" s="42">
        <f t="shared" si="9"/>
        <v>44.034090909090907</v>
      </c>
      <c r="S128" s="42">
        <f t="shared" si="10"/>
        <v>47.25961538461538</v>
      </c>
      <c r="T128" s="42">
        <f t="shared" si="11"/>
        <v>52.770114942528735</v>
      </c>
    </row>
    <row r="129" spans="2:20">
      <c r="B129" s="185"/>
      <c r="C129" s="29">
        <v>124</v>
      </c>
      <c r="D129" s="39" t="s">
        <v>339</v>
      </c>
      <c r="E129" s="39">
        <v>15.41</v>
      </c>
      <c r="F129" s="39">
        <v>-0.65</v>
      </c>
      <c r="G129" s="39">
        <v>0.33</v>
      </c>
      <c r="H129" s="39">
        <v>11.33</v>
      </c>
      <c r="I129" s="39">
        <v>-0.79</v>
      </c>
      <c r="J129" s="39">
        <v>0.25</v>
      </c>
      <c r="K129" s="39">
        <v>5.93</v>
      </c>
      <c r="L129" s="39">
        <v>-0.9</v>
      </c>
      <c r="M129" s="39">
        <v>0.14000000000000001</v>
      </c>
      <c r="N129" s="39">
        <v>7.26</v>
      </c>
      <c r="O129" s="39">
        <v>-0.89</v>
      </c>
      <c r="P129" s="39">
        <v>0.17</v>
      </c>
      <c r="Q129" s="42">
        <f t="shared" si="8"/>
        <v>44.028571428571432</v>
      </c>
      <c r="R129" s="42">
        <f t="shared" si="9"/>
        <v>53.952380952380963</v>
      </c>
      <c r="S129" s="42">
        <f t="shared" si="10"/>
        <v>59.300000000000011</v>
      </c>
      <c r="T129" s="42">
        <f t="shared" si="11"/>
        <v>66</v>
      </c>
    </row>
    <row r="130" spans="2:20">
      <c r="B130" s="185"/>
      <c r="C130" s="29">
        <v>125</v>
      </c>
      <c r="D130" s="39" t="s">
        <v>340</v>
      </c>
      <c r="E130" s="39">
        <v>35.159999999999997</v>
      </c>
      <c r="F130" s="39">
        <v>-0.06</v>
      </c>
      <c r="G130" s="39">
        <v>0.55000000000000004</v>
      </c>
      <c r="H130" s="39">
        <v>42.95</v>
      </c>
      <c r="I130" s="39">
        <v>-7.0000000000000007E-2</v>
      </c>
      <c r="J130" s="39">
        <v>0.54</v>
      </c>
      <c r="K130" s="39">
        <v>52.61</v>
      </c>
      <c r="L130" s="39">
        <v>0.04</v>
      </c>
      <c r="M130" s="39">
        <v>0.59</v>
      </c>
      <c r="N130" s="39">
        <v>52.74</v>
      </c>
      <c r="O130" s="39">
        <v>-0.06</v>
      </c>
      <c r="P130" s="39">
        <v>0.55000000000000004</v>
      </c>
      <c r="Q130" s="42">
        <f t="shared" si="8"/>
        <v>37.404255319148938</v>
      </c>
      <c r="R130" s="42">
        <f t="shared" si="9"/>
        <v>46.182795698924735</v>
      </c>
      <c r="S130" s="42">
        <f t="shared" si="10"/>
        <v>50.58653846153846</v>
      </c>
      <c r="T130" s="42">
        <f t="shared" si="11"/>
        <v>56.10638297872341</v>
      </c>
    </row>
    <row r="131" spans="2:20">
      <c r="B131" s="185"/>
      <c r="C131" s="29">
        <v>126</v>
      </c>
      <c r="D131" s="39" t="s">
        <v>341</v>
      </c>
      <c r="E131" s="39">
        <v>34.75</v>
      </c>
      <c r="F131" s="39">
        <v>-0.17</v>
      </c>
      <c r="G131" s="39">
        <v>0.55000000000000004</v>
      </c>
      <c r="H131" s="39">
        <v>57.43</v>
      </c>
      <c r="I131" s="39">
        <v>0.11</v>
      </c>
      <c r="J131" s="39">
        <v>0.67</v>
      </c>
      <c r="K131" s="39">
        <v>67.930000000000007</v>
      </c>
      <c r="L131" s="39">
        <v>0.21</v>
      </c>
      <c r="M131" s="39">
        <v>0.71</v>
      </c>
      <c r="N131" s="39">
        <v>68.97</v>
      </c>
      <c r="O131" s="39">
        <v>0.1</v>
      </c>
      <c r="P131" s="39">
        <v>0.67</v>
      </c>
      <c r="Q131" s="42">
        <f t="shared" si="8"/>
        <v>41.867469879518076</v>
      </c>
      <c r="R131" s="42">
        <f t="shared" si="9"/>
        <v>51.738738738738732</v>
      </c>
      <c r="S131" s="42">
        <f t="shared" si="10"/>
        <v>56.1404958677686</v>
      </c>
      <c r="T131" s="42">
        <f t="shared" si="11"/>
        <v>62.699999999999996</v>
      </c>
    </row>
    <row r="132" spans="2:20">
      <c r="B132" s="185"/>
      <c r="C132" s="29">
        <v>127</v>
      </c>
      <c r="D132" s="39" t="s">
        <v>342</v>
      </c>
      <c r="E132" s="39">
        <v>21.1</v>
      </c>
      <c r="F132" s="39">
        <v>-0.4</v>
      </c>
      <c r="G132" s="39">
        <v>0.46</v>
      </c>
      <c r="H132" s="39">
        <v>24.19</v>
      </c>
      <c r="I132" s="39">
        <v>-0.45</v>
      </c>
      <c r="J132" s="39">
        <v>0.44</v>
      </c>
      <c r="K132" s="39">
        <v>26.12</v>
      </c>
      <c r="L132" s="39">
        <f>-0.46</f>
        <v>-0.46</v>
      </c>
      <c r="M132" s="39">
        <v>0.44</v>
      </c>
      <c r="N132" s="39">
        <v>33.4</v>
      </c>
      <c r="O132" s="39">
        <v>-0.38</v>
      </c>
      <c r="P132" s="39">
        <v>0.49</v>
      </c>
      <c r="Q132" s="42">
        <f t="shared" si="8"/>
        <v>35.166666666666671</v>
      </c>
      <c r="R132" s="42">
        <f t="shared" si="9"/>
        <v>43.981818181818184</v>
      </c>
      <c r="S132" s="42">
        <f t="shared" si="10"/>
        <v>48.370370370370367</v>
      </c>
      <c r="T132" s="42">
        <f t="shared" si="11"/>
        <v>53.87096774193548</v>
      </c>
    </row>
    <row r="133" spans="2:20">
      <c r="B133" s="185"/>
      <c r="C133" s="29">
        <v>128</v>
      </c>
      <c r="D133" s="39" t="s">
        <v>343</v>
      </c>
      <c r="E133" s="39">
        <v>12.27</v>
      </c>
      <c r="F133" s="39">
        <v>-0.64</v>
      </c>
      <c r="G133" s="39">
        <v>0.26</v>
      </c>
      <c r="H133" s="39">
        <v>16.72</v>
      </c>
      <c r="I133" s="39">
        <v>-0.6</v>
      </c>
      <c r="J133" s="39">
        <v>0.28999999999999998</v>
      </c>
      <c r="K133" s="39">
        <v>13.39</v>
      </c>
      <c r="L133" s="39">
        <v>-0.71</v>
      </c>
      <c r="M133" s="39">
        <v>0.23</v>
      </c>
      <c r="N133" s="39">
        <v>12.65</v>
      </c>
      <c r="O133" s="39">
        <v>-0.75</v>
      </c>
      <c r="P133" s="39">
        <v>0.2</v>
      </c>
      <c r="Q133" s="42">
        <f t="shared" si="8"/>
        <v>34.083333333333336</v>
      </c>
      <c r="R133" s="42">
        <f t="shared" si="9"/>
        <v>41.8</v>
      </c>
      <c r="S133" s="42">
        <f t="shared" si="10"/>
        <v>46.172413793103445</v>
      </c>
      <c r="T133" s="42">
        <f t="shared" si="11"/>
        <v>50.6</v>
      </c>
    </row>
    <row r="134" spans="2:20">
      <c r="B134" s="185"/>
      <c r="C134" s="29">
        <v>129</v>
      </c>
      <c r="D134" s="39" t="s">
        <v>344</v>
      </c>
      <c r="E134" s="39">
        <v>26.16</v>
      </c>
      <c r="F134" s="39">
        <v>-0.39</v>
      </c>
      <c r="G134" s="39">
        <v>0.44</v>
      </c>
      <c r="H134" s="39">
        <v>18.309999999999999</v>
      </c>
      <c r="I134" s="39">
        <v>-0.68</v>
      </c>
      <c r="J134" s="39">
        <v>0.25</v>
      </c>
      <c r="K134" s="39">
        <v>14.67</v>
      </c>
      <c r="L134" s="39">
        <v>-0.77</v>
      </c>
      <c r="M134" s="39">
        <v>0.18</v>
      </c>
      <c r="N134" s="39">
        <v>24.7</v>
      </c>
      <c r="O134" s="39">
        <v>-0.66</v>
      </c>
      <c r="P134" s="39">
        <v>0.24</v>
      </c>
      <c r="Q134" s="42">
        <f t="shared" si="8"/>
        <v>42.885245901639344</v>
      </c>
      <c r="R134" s="42">
        <f t="shared" si="9"/>
        <v>57.218750000000007</v>
      </c>
      <c r="S134" s="42">
        <f t="shared" si="10"/>
        <v>63.782608695652179</v>
      </c>
      <c r="T134" s="42">
        <f t="shared" si="11"/>
        <v>72.64705882352942</v>
      </c>
    </row>
    <row r="135" spans="2:20">
      <c r="B135" s="185"/>
      <c r="C135" s="29">
        <v>130</v>
      </c>
      <c r="D135" s="39" t="s">
        <v>345</v>
      </c>
      <c r="E135" s="39">
        <v>27.61</v>
      </c>
      <c r="F135" s="39">
        <v>-0.19</v>
      </c>
      <c r="G135" s="39">
        <v>0.5</v>
      </c>
      <c r="H135" s="39">
        <v>29.21</v>
      </c>
      <c r="I135" s="39">
        <v>-0.3</v>
      </c>
      <c r="J135" s="39">
        <v>0.44</v>
      </c>
      <c r="K135" s="39">
        <v>35.6</v>
      </c>
      <c r="L135" s="39">
        <v>-0.21</v>
      </c>
      <c r="M135" s="39">
        <v>0.48</v>
      </c>
      <c r="N135" s="39">
        <v>40.57</v>
      </c>
      <c r="O135" s="39">
        <v>-0.18</v>
      </c>
      <c r="P135" s="39">
        <v>0.49</v>
      </c>
      <c r="Q135" s="42">
        <f t="shared" si="8"/>
        <v>34.086419753086417</v>
      </c>
      <c r="R135" s="42">
        <f t="shared" si="9"/>
        <v>41.728571428571435</v>
      </c>
      <c r="S135" s="42">
        <f t="shared" si="10"/>
        <v>45.063291139240505</v>
      </c>
      <c r="T135" s="42">
        <f t="shared" si="11"/>
        <v>49.475609756097555</v>
      </c>
    </row>
    <row r="136" spans="2:20">
      <c r="B136" s="185"/>
      <c r="C136" s="29">
        <v>131</v>
      </c>
      <c r="D136" s="39" t="s">
        <v>346</v>
      </c>
      <c r="E136" s="39">
        <v>14.52</v>
      </c>
      <c r="F136" s="39">
        <v>-0.56000000000000005</v>
      </c>
      <c r="G136" s="39">
        <v>0.32</v>
      </c>
      <c r="H136" s="39">
        <v>2.76</v>
      </c>
      <c r="I136" s="39">
        <v>-0.93</v>
      </c>
      <c r="J136" s="39">
        <v>0.06</v>
      </c>
      <c r="K136" s="39">
        <v>3.42</v>
      </c>
      <c r="L136" s="39">
        <v>-0.92</v>
      </c>
      <c r="M136" s="39">
        <v>7.0000000000000007E-2</v>
      </c>
      <c r="N136" s="39">
        <v>4.22</v>
      </c>
      <c r="O136" s="39">
        <v>-0.91</v>
      </c>
      <c r="P136" s="39">
        <v>0.08</v>
      </c>
      <c r="Q136" s="42">
        <f t="shared" si="8"/>
        <v>33</v>
      </c>
      <c r="R136" s="42">
        <f t="shared" si="9"/>
        <v>39.428571428571452</v>
      </c>
      <c r="S136" s="42">
        <f t="shared" si="10"/>
        <v>42.750000000000021</v>
      </c>
      <c r="T136" s="42">
        <f t="shared" si="11"/>
        <v>46.8888888888889</v>
      </c>
    </row>
    <row r="137" spans="2:20">
      <c r="B137" s="185"/>
      <c r="C137" s="29">
        <v>132</v>
      </c>
      <c r="D137" s="39" t="s">
        <v>347</v>
      </c>
      <c r="E137" s="39">
        <v>12.12</v>
      </c>
      <c r="F137" s="39">
        <v>-0.62</v>
      </c>
      <c r="G137" s="39">
        <v>0.24</v>
      </c>
      <c r="H137" s="39">
        <v>9.1</v>
      </c>
      <c r="I137" s="39">
        <v>-0.77</v>
      </c>
      <c r="J137" s="39">
        <v>0.16</v>
      </c>
      <c r="K137" s="39">
        <v>14.16</v>
      </c>
      <c r="L137" s="39">
        <v>-0.67</v>
      </c>
      <c r="M137" s="39">
        <v>0.22</v>
      </c>
      <c r="N137" s="39">
        <v>18.920000000000002</v>
      </c>
      <c r="O137" s="39">
        <v>-0.6</v>
      </c>
      <c r="P137" s="39">
        <v>0.26</v>
      </c>
      <c r="Q137" s="42">
        <f t="shared" si="8"/>
        <v>31.89473684210526</v>
      </c>
      <c r="R137" s="42">
        <f t="shared" si="9"/>
        <v>39.565217391304351</v>
      </c>
      <c r="S137" s="42">
        <f t="shared" si="10"/>
        <v>42.909090909090914</v>
      </c>
      <c r="T137" s="42">
        <f t="shared" si="11"/>
        <v>47.300000000000004</v>
      </c>
    </row>
    <row r="138" spans="2:20">
      <c r="B138" s="185"/>
      <c r="C138" s="29">
        <v>133</v>
      </c>
      <c r="D138" s="39" t="s">
        <v>348</v>
      </c>
      <c r="E138" s="39">
        <v>4.3499999999999996</v>
      </c>
      <c r="F138" s="39">
        <v>-0.88</v>
      </c>
      <c r="G138" s="39">
        <v>0.08</v>
      </c>
      <c r="H138" s="39">
        <v>3.07</v>
      </c>
      <c r="I138" s="39">
        <v>-0.93</v>
      </c>
      <c r="J138" s="39">
        <v>0.05</v>
      </c>
      <c r="K138" s="39">
        <v>3.3</v>
      </c>
      <c r="L138" s="39">
        <v>-0.93</v>
      </c>
      <c r="M138" s="39">
        <v>0.05</v>
      </c>
      <c r="N138" s="39">
        <v>2.09</v>
      </c>
      <c r="O138" s="39">
        <v>-0.96</v>
      </c>
      <c r="P138" s="39">
        <v>0.03</v>
      </c>
      <c r="Q138" s="42">
        <f t="shared" si="8"/>
        <v>36.25</v>
      </c>
      <c r="R138" s="42">
        <f t="shared" si="9"/>
        <v>43.857142857142883</v>
      </c>
      <c r="S138" s="42">
        <f t="shared" si="10"/>
        <v>47.142857142857174</v>
      </c>
      <c r="T138" s="42">
        <f t="shared" si="11"/>
        <v>52.24999999999995</v>
      </c>
    </row>
    <row r="139" spans="2:20">
      <c r="B139" s="185"/>
      <c r="C139" s="29">
        <v>134</v>
      </c>
      <c r="D139" s="39" t="s">
        <v>349</v>
      </c>
      <c r="E139" s="39">
        <v>40.64</v>
      </c>
      <c r="F139" s="39">
        <v>0.12</v>
      </c>
      <c r="G139" s="39">
        <v>0.59</v>
      </c>
      <c r="H139" s="39">
        <v>33.72</v>
      </c>
      <c r="I139" s="39">
        <v>-0.27</v>
      </c>
      <c r="J139" s="39">
        <v>0.46</v>
      </c>
      <c r="K139" s="39">
        <v>31.01</v>
      </c>
      <c r="L139" s="39">
        <v>-0.4</v>
      </c>
      <c r="M139" s="39">
        <v>0.42</v>
      </c>
      <c r="N139" s="39">
        <v>29.74</v>
      </c>
      <c r="O139" s="39">
        <v>-0.49</v>
      </c>
      <c r="P139" s="39">
        <v>0.38</v>
      </c>
      <c r="Q139" s="42">
        <f t="shared" si="8"/>
        <v>36.285714285714285</v>
      </c>
      <c r="R139" s="42">
        <f t="shared" si="9"/>
        <v>46.19178082191781</v>
      </c>
      <c r="S139" s="42">
        <f t="shared" si="10"/>
        <v>51.683333333333337</v>
      </c>
      <c r="T139" s="42">
        <f t="shared" si="11"/>
        <v>58.313725490196077</v>
      </c>
    </row>
    <row r="140" spans="2:20">
      <c r="B140" s="185"/>
      <c r="C140" s="29">
        <v>135</v>
      </c>
      <c r="D140" s="39" t="s">
        <v>350</v>
      </c>
      <c r="E140" s="39">
        <v>39.6</v>
      </c>
      <c r="F140" s="39">
        <v>0.2</v>
      </c>
      <c r="G140" s="39">
        <v>0.6</v>
      </c>
      <c r="H140" s="39">
        <v>46.32</v>
      </c>
      <c r="I140" s="39">
        <v>0.17</v>
      </c>
      <c r="J140" s="39">
        <v>0.56999999999999995</v>
      </c>
      <c r="K140" s="39">
        <v>42.23</v>
      </c>
      <c r="L140" s="39">
        <v>-0.04</v>
      </c>
      <c r="M140" s="39">
        <v>0.51</v>
      </c>
      <c r="N140" s="39">
        <v>42.1</v>
      </c>
      <c r="O140" s="39">
        <v>-0.13</v>
      </c>
      <c r="P140" s="39">
        <v>0.47</v>
      </c>
      <c r="Q140" s="42">
        <f t="shared" si="8"/>
        <v>33</v>
      </c>
      <c r="R140" s="42">
        <f t="shared" si="9"/>
        <v>39.589743589743591</v>
      </c>
      <c r="S140" s="42">
        <f t="shared" si="10"/>
        <v>43.989583333333329</v>
      </c>
      <c r="T140" s="42">
        <f t="shared" si="11"/>
        <v>48.390804597701148</v>
      </c>
    </row>
    <row r="141" spans="2:20">
      <c r="B141" s="185"/>
      <c r="C141" s="29">
        <v>136</v>
      </c>
      <c r="D141" s="39" t="s">
        <v>351</v>
      </c>
      <c r="E141" s="39">
        <v>15.46</v>
      </c>
      <c r="F141" s="39">
        <v>-0.62</v>
      </c>
      <c r="G141" s="39">
        <v>0.28000000000000003</v>
      </c>
      <c r="H141" s="39">
        <v>8.26</v>
      </c>
      <c r="I141" s="39">
        <v>-0.84</v>
      </c>
      <c r="J141" s="39">
        <v>0.14000000000000001</v>
      </c>
      <c r="K141" s="39">
        <v>8.74</v>
      </c>
      <c r="L141" s="39">
        <v>-0.85</v>
      </c>
      <c r="M141" s="39">
        <v>0.14000000000000001</v>
      </c>
      <c r="N141" s="39">
        <v>10.7</v>
      </c>
      <c r="O141" s="39">
        <v>-0.84</v>
      </c>
      <c r="P141" s="39">
        <v>0.16</v>
      </c>
      <c r="Q141" s="42">
        <f t="shared" si="8"/>
        <v>40.684210526315795</v>
      </c>
      <c r="R141" s="42">
        <f t="shared" si="9"/>
        <v>51.624999999999986</v>
      </c>
      <c r="S141" s="42">
        <f t="shared" si="10"/>
        <v>58.266666666666659</v>
      </c>
      <c r="T141" s="42">
        <f t="shared" si="11"/>
        <v>66.874999999999986</v>
      </c>
    </row>
    <row r="142" spans="2:20">
      <c r="B142" s="185"/>
      <c r="C142" s="29">
        <v>137</v>
      </c>
      <c r="D142" s="39" t="s">
        <v>352</v>
      </c>
      <c r="E142" s="39">
        <v>16.489999999999998</v>
      </c>
      <c r="F142" s="39">
        <v>-0.5</v>
      </c>
      <c r="G142" s="39">
        <v>0.32</v>
      </c>
      <c r="H142" s="39">
        <v>5.54</v>
      </c>
      <c r="I142" s="39">
        <v>-0.86</v>
      </c>
      <c r="J142" s="39">
        <v>0.09</v>
      </c>
      <c r="K142" s="39">
        <v>3.41</v>
      </c>
      <c r="L142" s="39">
        <v>-0.92</v>
      </c>
      <c r="M142" s="39">
        <v>0.05</v>
      </c>
      <c r="N142" s="39">
        <v>2.36</v>
      </c>
      <c r="O142" s="39">
        <v>-0.95</v>
      </c>
      <c r="P142" s="39">
        <v>0.03</v>
      </c>
      <c r="Q142" s="42">
        <f t="shared" si="8"/>
        <v>32.979999999999997</v>
      </c>
      <c r="R142" s="42">
        <f t="shared" si="9"/>
        <v>39.571428571428569</v>
      </c>
      <c r="S142" s="42">
        <f t="shared" si="10"/>
        <v>42.625000000000021</v>
      </c>
      <c r="T142" s="42">
        <f t="shared" si="11"/>
        <v>47.199999999999953</v>
      </c>
    </row>
    <row r="143" spans="2:20">
      <c r="B143" s="185"/>
      <c r="C143" s="29">
        <v>138</v>
      </c>
      <c r="D143" s="39" t="s">
        <v>353</v>
      </c>
      <c r="E143" s="39">
        <v>34.79</v>
      </c>
      <c r="F143" s="39">
        <v>-7.0000000000000007E-2</v>
      </c>
      <c r="G143" s="39">
        <v>0.55000000000000004</v>
      </c>
      <c r="H143" s="39">
        <v>88.4</v>
      </c>
      <c r="I143" s="39">
        <v>0.71</v>
      </c>
      <c r="J143" s="39">
        <v>0.83</v>
      </c>
      <c r="K143" s="39">
        <v>140.66999999999999</v>
      </c>
      <c r="L143" s="39">
        <v>1.41</v>
      </c>
      <c r="M143" s="39">
        <v>1</v>
      </c>
      <c r="N143" s="39">
        <v>175.29</v>
      </c>
      <c r="O143" s="39">
        <v>1.55</v>
      </c>
      <c r="P143" s="39">
        <v>1</v>
      </c>
      <c r="Q143" s="42">
        <f t="shared" si="8"/>
        <v>37.408602150537639</v>
      </c>
      <c r="R143" s="42">
        <f t="shared" si="9"/>
        <v>51.695906432748544</v>
      </c>
      <c r="S143" s="42">
        <f t="shared" si="10"/>
        <v>58.369294605809117</v>
      </c>
      <c r="T143" s="42">
        <f t="shared" si="11"/>
        <v>68.741176470588243</v>
      </c>
    </row>
    <row r="144" spans="2:20">
      <c r="B144" s="185" t="s">
        <v>354</v>
      </c>
      <c r="C144" s="29">
        <v>139</v>
      </c>
      <c r="D144" s="39" t="s">
        <v>355</v>
      </c>
      <c r="E144" s="39">
        <v>67.59</v>
      </c>
      <c r="F144" s="39">
        <v>0.82</v>
      </c>
      <c r="G144" s="39">
        <v>0.93</v>
      </c>
      <c r="H144" s="39">
        <v>85.3</v>
      </c>
      <c r="I144" s="39">
        <v>0.85</v>
      </c>
      <c r="J144" s="39">
        <v>0.94</v>
      </c>
      <c r="K144" s="39">
        <v>99.29</v>
      </c>
      <c r="L144" s="39">
        <v>0.99</v>
      </c>
      <c r="M144" s="39">
        <v>0.98</v>
      </c>
      <c r="N144" s="39">
        <v>118.48</v>
      </c>
      <c r="O144" s="39">
        <v>1.18</v>
      </c>
      <c r="P144" s="39">
        <v>1</v>
      </c>
      <c r="Q144" s="42">
        <f t="shared" si="8"/>
        <v>37.137362637362642</v>
      </c>
      <c r="R144" s="42">
        <f t="shared" si="9"/>
        <v>46.108108108108105</v>
      </c>
      <c r="S144" s="42">
        <f t="shared" si="10"/>
        <v>49.894472361809051</v>
      </c>
      <c r="T144" s="42">
        <f t="shared" si="11"/>
        <v>54.348623853211016</v>
      </c>
    </row>
    <row r="145" spans="2:20">
      <c r="B145" s="185"/>
      <c r="C145" s="29">
        <v>140</v>
      </c>
      <c r="D145" s="39" t="s">
        <v>356</v>
      </c>
      <c r="E145" s="39">
        <v>45.49</v>
      </c>
      <c r="F145" s="39">
        <v>0.31</v>
      </c>
      <c r="G145" s="39">
        <v>0.74</v>
      </c>
      <c r="H145" s="39">
        <v>62.34</v>
      </c>
      <c r="I145" s="39">
        <v>0.46</v>
      </c>
      <c r="J145" s="39">
        <v>0.79</v>
      </c>
      <c r="K145" s="39">
        <v>73.7</v>
      </c>
      <c r="L145" s="39">
        <v>0.59</v>
      </c>
      <c r="M145" s="39">
        <v>0.84</v>
      </c>
      <c r="N145" s="39">
        <v>76.099999999999994</v>
      </c>
      <c r="O145" s="39">
        <v>0.51</v>
      </c>
      <c r="P145" s="39">
        <v>0.8</v>
      </c>
      <c r="Q145" s="42">
        <f t="shared" si="8"/>
        <v>34.725190839694655</v>
      </c>
      <c r="R145" s="42">
        <f t="shared" si="9"/>
        <v>42.698630136986303</v>
      </c>
      <c r="S145" s="42">
        <f t="shared" si="10"/>
        <v>46.352201257861644</v>
      </c>
      <c r="T145" s="42">
        <f t="shared" si="11"/>
        <v>50.397350993377479</v>
      </c>
    </row>
    <row r="146" spans="2:20">
      <c r="B146" s="185"/>
      <c r="C146" s="29">
        <v>141</v>
      </c>
      <c r="D146" s="39" t="s">
        <v>357</v>
      </c>
      <c r="E146" s="39">
        <v>20.010000000000002</v>
      </c>
      <c r="F146" s="39">
        <v>-0.48</v>
      </c>
      <c r="G146" s="39">
        <v>0.35</v>
      </c>
      <c r="H146" s="39">
        <v>2.63</v>
      </c>
      <c r="I146" s="39">
        <v>-0.95</v>
      </c>
      <c r="J146" s="39">
        <v>0.04</v>
      </c>
      <c r="K146" s="39">
        <v>3.01</v>
      </c>
      <c r="L146" s="39">
        <v>-0.95</v>
      </c>
      <c r="M146" s="39">
        <v>0.04</v>
      </c>
      <c r="N146" s="39">
        <v>4.34</v>
      </c>
      <c r="O146" s="39">
        <v>-0.94</v>
      </c>
      <c r="P146" s="39">
        <v>0.05</v>
      </c>
      <c r="Q146" s="42">
        <f t="shared" si="8"/>
        <v>38.480769230769234</v>
      </c>
      <c r="R146" s="42">
        <f t="shared" si="9"/>
        <v>52.599999999999952</v>
      </c>
      <c r="S146" s="42">
        <f t="shared" si="10"/>
        <v>60.199999999999939</v>
      </c>
      <c r="T146" s="42">
        <f t="shared" si="11"/>
        <v>72.333333333333272</v>
      </c>
    </row>
    <row r="147" spans="2:20">
      <c r="B147" s="185"/>
      <c r="C147" s="29">
        <v>142</v>
      </c>
      <c r="D147" s="39" t="s">
        <v>358</v>
      </c>
      <c r="E147" s="39">
        <v>30.85</v>
      </c>
      <c r="F147" s="39">
        <v>-0.15</v>
      </c>
      <c r="G147" s="39">
        <v>0.55000000000000004</v>
      </c>
      <c r="H147" s="39">
        <v>54.12</v>
      </c>
      <c r="I147" s="39">
        <v>0.2</v>
      </c>
      <c r="J147" s="39">
        <v>0.71</v>
      </c>
      <c r="K147" s="39">
        <v>60.98</v>
      </c>
      <c r="L147" s="39">
        <v>0.26</v>
      </c>
      <c r="M147" s="39">
        <v>0.72</v>
      </c>
      <c r="N147" s="39">
        <v>71.67</v>
      </c>
      <c r="O147" s="39">
        <v>0.33</v>
      </c>
      <c r="P147" s="39">
        <v>0.76</v>
      </c>
      <c r="Q147" s="42">
        <f t="shared" si="8"/>
        <v>36.294117647058826</v>
      </c>
      <c r="R147" s="42">
        <f t="shared" si="9"/>
        <v>45.1</v>
      </c>
      <c r="S147" s="42">
        <f t="shared" si="10"/>
        <v>48.396825396825392</v>
      </c>
      <c r="T147" s="42">
        <f t="shared" si="11"/>
        <v>53.887218045112782</v>
      </c>
    </row>
    <row r="148" spans="2:20">
      <c r="B148" s="185"/>
      <c r="C148" s="29">
        <v>143</v>
      </c>
      <c r="D148" s="39" t="s">
        <v>359</v>
      </c>
      <c r="E148" s="39">
        <v>16.64</v>
      </c>
      <c r="F148" s="39">
        <v>-0.57999999999999996</v>
      </c>
      <c r="G148" s="39">
        <v>0.33</v>
      </c>
      <c r="H148" s="39">
        <v>35.020000000000003</v>
      </c>
      <c r="I148" s="39">
        <v>-0.35</v>
      </c>
      <c r="J148" s="39">
        <v>0.53</v>
      </c>
      <c r="K148" s="39">
        <v>51.42</v>
      </c>
      <c r="L148" s="39">
        <v>-0.15</v>
      </c>
      <c r="M148" s="39">
        <v>0.66</v>
      </c>
      <c r="N148" s="39">
        <v>71.12</v>
      </c>
      <c r="O148" s="39">
        <v>0.01</v>
      </c>
      <c r="P148" s="39">
        <v>0.78</v>
      </c>
      <c r="Q148" s="42">
        <f t="shared" si="8"/>
        <v>39.619047619047613</v>
      </c>
      <c r="R148" s="42">
        <f t="shared" si="9"/>
        <v>53.876923076923077</v>
      </c>
      <c r="S148" s="42">
        <f t="shared" si="10"/>
        <v>60.494117647058829</v>
      </c>
      <c r="T148" s="42">
        <f t="shared" si="11"/>
        <v>70.415841584158414</v>
      </c>
    </row>
    <row r="149" spans="2:20">
      <c r="B149" s="185"/>
      <c r="C149" s="29">
        <v>144</v>
      </c>
      <c r="D149" s="39" t="s">
        <v>360</v>
      </c>
      <c r="E149" s="39">
        <v>31.7</v>
      </c>
      <c r="F149" s="39">
        <v>-0.22</v>
      </c>
      <c r="G149" s="39">
        <v>0.49</v>
      </c>
      <c r="H149" s="39">
        <v>136.34</v>
      </c>
      <c r="I149" s="39">
        <v>1.42</v>
      </c>
      <c r="J149" s="39">
        <v>1</v>
      </c>
      <c r="K149" s="39">
        <v>160.63</v>
      </c>
      <c r="L149" s="39">
        <v>1.45</v>
      </c>
      <c r="M149" s="39">
        <v>1</v>
      </c>
      <c r="N149" s="39">
        <v>205.4</v>
      </c>
      <c r="O149" s="39">
        <v>1.61</v>
      </c>
      <c r="P149" s="39">
        <v>1</v>
      </c>
      <c r="Q149" s="42">
        <f t="shared" si="8"/>
        <v>40.641025641025635</v>
      </c>
      <c r="R149" s="42">
        <f t="shared" si="9"/>
        <v>56.338842975206617</v>
      </c>
      <c r="S149" s="42">
        <f t="shared" si="10"/>
        <v>65.563265306122446</v>
      </c>
      <c r="T149" s="42">
        <f t="shared" si="11"/>
        <v>78.69731800766283</v>
      </c>
    </row>
    <row r="150" spans="2:20">
      <c r="B150" s="185"/>
      <c r="C150" s="29">
        <v>145</v>
      </c>
      <c r="D150" s="39" t="s">
        <v>361</v>
      </c>
      <c r="E150" s="39">
        <v>22.39</v>
      </c>
      <c r="F150" s="39">
        <v>-0.45</v>
      </c>
      <c r="G150" s="39">
        <v>0.43</v>
      </c>
      <c r="H150" s="39">
        <v>20.8</v>
      </c>
      <c r="I150" s="39">
        <v>-0.57999999999999996</v>
      </c>
      <c r="J150" s="39">
        <v>0.35</v>
      </c>
      <c r="K150" s="39">
        <v>23.17</v>
      </c>
      <c r="L150" s="39">
        <v>-0.56999999999999995</v>
      </c>
      <c r="M150" s="39">
        <v>0.36</v>
      </c>
      <c r="N150" s="39">
        <v>24.22</v>
      </c>
      <c r="O150" s="39">
        <v>-0.6</v>
      </c>
      <c r="P150" s="39">
        <v>0.35</v>
      </c>
      <c r="Q150" s="42">
        <f t="shared" si="8"/>
        <v>40.709090909090904</v>
      </c>
      <c r="R150" s="42">
        <f t="shared" si="9"/>
        <v>49.523809523809518</v>
      </c>
      <c r="S150" s="42">
        <f t="shared" si="10"/>
        <v>53.883720930232556</v>
      </c>
      <c r="T150" s="42">
        <f t="shared" si="11"/>
        <v>60.55</v>
      </c>
    </row>
    <row r="151" spans="2:20">
      <c r="B151" s="185"/>
      <c r="C151" s="29">
        <v>146</v>
      </c>
      <c r="D151" s="39" t="s">
        <v>362</v>
      </c>
      <c r="E151" s="39">
        <v>49.24</v>
      </c>
      <c r="F151" s="39">
        <v>0.21</v>
      </c>
      <c r="G151" s="39">
        <v>0.69</v>
      </c>
      <c r="H151" s="39">
        <v>64.260000000000005</v>
      </c>
      <c r="I151" s="39">
        <v>0.27</v>
      </c>
      <c r="J151" s="39">
        <v>0.72</v>
      </c>
      <c r="K151" s="39">
        <v>70.37</v>
      </c>
      <c r="L151" s="39">
        <v>0.28000000000000003</v>
      </c>
      <c r="M151" s="39">
        <v>0.72</v>
      </c>
      <c r="N151" s="39">
        <v>70.150000000000006</v>
      </c>
      <c r="O151" s="39">
        <v>0.16</v>
      </c>
      <c r="P151" s="39">
        <v>0.67</v>
      </c>
      <c r="Q151" s="42">
        <f t="shared" si="8"/>
        <v>40.694214876033058</v>
      </c>
      <c r="R151" s="42">
        <f t="shared" si="9"/>
        <v>50.5984251968504</v>
      </c>
      <c r="S151" s="42">
        <f t="shared" si="10"/>
        <v>54.9765625</v>
      </c>
      <c r="T151" s="42">
        <f t="shared" si="11"/>
        <v>60.474137931034491</v>
      </c>
    </row>
    <row r="152" spans="2:20">
      <c r="B152" s="185"/>
      <c r="C152" s="29">
        <v>147</v>
      </c>
      <c r="D152" s="39" t="s">
        <v>363</v>
      </c>
      <c r="E152" s="39">
        <v>31.95</v>
      </c>
      <c r="F152" s="39">
        <v>-0.12</v>
      </c>
      <c r="G152" s="39">
        <v>0.59</v>
      </c>
      <c r="H152" s="39">
        <v>68.260000000000005</v>
      </c>
      <c r="I152" s="39">
        <v>0.41</v>
      </c>
      <c r="J152" s="39">
        <v>0.87</v>
      </c>
      <c r="K152" s="39">
        <v>91.37</v>
      </c>
      <c r="L152" s="39">
        <v>0.66</v>
      </c>
      <c r="M152" s="39">
        <v>1</v>
      </c>
      <c r="N152" s="39">
        <v>100.21</v>
      </c>
      <c r="O152" s="39">
        <v>0.54</v>
      </c>
      <c r="P152" s="39">
        <v>1</v>
      </c>
      <c r="Q152" s="42">
        <f t="shared" si="8"/>
        <v>36.30681818181818</v>
      </c>
      <c r="R152" s="42">
        <f t="shared" si="9"/>
        <v>48.411347517730505</v>
      </c>
      <c r="S152" s="42">
        <f t="shared" si="10"/>
        <v>55.042168674698793</v>
      </c>
      <c r="T152" s="42">
        <f t="shared" si="11"/>
        <v>65.071428571428569</v>
      </c>
    </row>
    <row r="153" spans="2:20">
      <c r="B153" s="185"/>
      <c r="C153" s="29">
        <v>148</v>
      </c>
      <c r="D153" s="39" t="s">
        <v>364</v>
      </c>
      <c r="E153" s="39">
        <v>22.15</v>
      </c>
      <c r="F153" s="39">
        <v>-0.35</v>
      </c>
      <c r="G153" s="39">
        <v>0.36</v>
      </c>
      <c r="H153" s="39">
        <v>66.86</v>
      </c>
      <c r="I153" s="39">
        <v>0.45</v>
      </c>
      <c r="J153" s="39">
        <v>0.6</v>
      </c>
      <c r="K153" s="39">
        <v>78.56</v>
      </c>
      <c r="L153" s="39">
        <v>0.49</v>
      </c>
      <c r="M153" s="39">
        <v>0.6</v>
      </c>
      <c r="N153" s="39">
        <v>156.71</v>
      </c>
      <c r="O153" s="39">
        <v>1.55</v>
      </c>
      <c r="P153" s="39">
        <v>0.81</v>
      </c>
      <c r="Q153" s="42">
        <f t="shared" si="8"/>
        <v>34.076923076923073</v>
      </c>
      <c r="R153" s="42">
        <f t="shared" si="9"/>
        <v>46.110344827586211</v>
      </c>
      <c r="S153" s="42">
        <f t="shared" si="10"/>
        <v>52.724832214765101</v>
      </c>
      <c r="T153" s="42">
        <f t="shared" si="11"/>
        <v>61.454901960784319</v>
      </c>
    </row>
    <row r="154" spans="2:20">
      <c r="B154" s="185"/>
      <c r="C154" s="29">
        <v>149</v>
      </c>
      <c r="D154" s="39" t="s">
        <v>365</v>
      </c>
      <c r="E154" s="39">
        <v>14.43</v>
      </c>
      <c r="F154" s="39">
        <v>-0.59</v>
      </c>
      <c r="G154" s="39">
        <v>0.28000000000000003</v>
      </c>
      <c r="H154" s="39">
        <v>29.27</v>
      </c>
      <c r="I154" s="39">
        <v>-0.3</v>
      </c>
      <c r="J154" s="39">
        <v>0.41</v>
      </c>
      <c r="K154" s="39">
        <v>27.51</v>
      </c>
      <c r="L154" s="39">
        <v>-0.39</v>
      </c>
      <c r="M154" s="39">
        <v>0.37</v>
      </c>
      <c r="N154" s="39">
        <v>21.26</v>
      </c>
      <c r="O154" s="39">
        <v>-0.57999999999999996</v>
      </c>
      <c r="P154" s="39">
        <v>0.28000000000000003</v>
      </c>
      <c r="Q154" s="42">
        <f t="shared" si="8"/>
        <v>35.195121951219512</v>
      </c>
      <c r="R154" s="42">
        <f t="shared" si="9"/>
        <v>41.814285714285717</v>
      </c>
      <c r="S154" s="42">
        <f t="shared" si="10"/>
        <v>45.098360655737707</v>
      </c>
      <c r="T154" s="42">
        <f t="shared" si="11"/>
        <v>50.61904761904762</v>
      </c>
    </row>
    <row r="155" spans="2:20">
      <c r="B155" s="185"/>
      <c r="C155" s="29">
        <v>150</v>
      </c>
      <c r="D155" s="39" t="s">
        <v>366</v>
      </c>
      <c r="E155" s="39">
        <v>16.07</v>
      </c>
      <c r="F155" s="39">
        <v>-0.56999999999999995</v>
      </c>
      <c r="G155" s="39">
        <v>0.32</v>
      </c>
      <c r="H155" s="39">
        <v>4.3499999999999996</v>
      </c>
      <c r="I155" s="39">
        <v>-0.91</v>
      </c>
      <c r="J155" s="39">
        <v>0.08</v>
      </c>
      <c r="K155" s="39">
        <v>5.37</v>
      </c>
      <c r="L155" s="39">
        <v>-0.9</v>
      </c>
      <c r="M155" s="39">
        <v>0.09</v>
      </c>
      <c r="N155" s="39">
        <v>5.41</v>
      </c>
      <c r="O155" s="39">
        <v>-0.91</v>
      </c>
      <c r="P155" s="39">
        <v>0.08</v>
      </c>
      <c r="Q155" s="42">
        <f t="shared" si="8"/>
        <v>37.372093023255808</v>
      </c>
      <c r="R155" s="42">
        <f t="shared" si="9"/>
        <v>48.333333333333343</v>
      </c>
      <c r="S155" s="42">
        <f t="shared" si="10"/>
        <v>53.70000000000001</v>
      </c>
      <c r="T155" s="42">
        <f t="shared" si="11"/>
        <v>60.111111111111136</v>
      </c>
    </row>
    <row r="156" spans="2:20">
      <c r="B156" s="185"/>
      <c r="C156" s="29">
        <v>151</v>
      </c>
      <c r="D156" s="39" t="s">
        <v>367</v>
      </c>
      <c r="E156" s="39">
        <v>23.94</v>
      </c>
      <c r="F156" s="39">
        <v>-0.36</v>
      </c>
      <c r="G156" s="39">
        <v>0.41</v>
      </c>
      <c r="H156" s="39">
        <v>29.33</v>
      </c>
      <c r="I156" s="39">
        <v>-0.35</v>
      </c>
      <c r="J156" s="39">
        <v>0.4</v>
      </c>
      <c r="K156" s="39">
        <v>35.07</v>
      </c>
      <c r="L156" s="39">
        <v>-0.28999999999999998</v>
      </c>
      <c r="M156" s="39">
        <v>0.44</v>
      </c>
      <c r="N156" s="39">
        <v>38.28</v>
      </c>
      <c r="O156" s="39">
        <v>-0.28999999999999998</v>
      </c>
      <c r="P156" s="39">
        <v>0.43</v>
      </c>
      <c r="Q156" s="42">
        <f t="shared" si="8"/>
        <v>37.40625</v>
      </c>
      <c r="R156" s="42">
        <f t="shared" si="9"/>
        <v>45.123076923076916</v>
      </c>
      <c r="S156" s="42">
        <f t="shared" si="10"/>
        <v>49.394366197183103</v>
      </c>
      <c r="T156" s="42">
        <f t="shared" si="11"/>
        <v>53.91549295774648</v>
      </c>
    </row>
    <row r="157" spans="2:20">
      <c r="B157" s="185"/>
      <c r="C157" s="29">
        <v>152</v>
      </c>
      <c r="D157" s="39" t="s">
        <v>368</v>
      </c>
      <c r="E157" s="39">
        <v>1.28</v>
      </c>
      <c r="F157" s="39">
        <v>-0.97</v>
      </c>
      <c r="G157" s="39">
        <v>0.04</v>
      </c>
      <c r="H157" s="39">
        <v>3.48</v>
      </c>
      <c r="I157" s="39">
        <v>-0.94</v>
      </c>
      <c r="J157" s="39">
        <v>0.08</v>
      </c>
      <c r="K157" s="39">
        <v>3.3</v>
      </c>
      <c r="L157" s="39">
        <v>-0.95</v>
      </c>
      <c r="M157" s="39">
        <v>7.0000000000000007E-2</v>
      </c>
      <c r="N157" s="39">
        <v>3.84</v>
      </c>
      <c r="O157" s="39">
        <v>-0.95</v>
      </c>
      <c r="P157" s="39">
        <v>7.0000000000000007E-2</v>
      </c>
      <c r="Q157" s="42">
        <f t="shared" si="8"/>
        <v>42.666666666666629</v>
      </c>
      <c r="R157" s="42">
        <f t="shared" si="9"/>
        <v>57.99999999999995</v>
      </c>
      <c r="S157" s="42">
        <f t="shared" si="10"/>
        <v>65.999999999999943</v>
      </c>
      <c r="T157" s="42">
        <f t="shared" si="11"/>
        <v>76.799999999999926</v>
      </c>
    </row>
    <row r="158" spans="2:20">
      <c r="B158" s="185"/>
      <c r="C158" s="29">
        <v>153</v>
      </c>
      <c r="D158" s="39" t="s">
        <v>369</v>
      </c>
      <c r="E158" s="39">
        <v>8.58</v>
      </c>
      <c r="F158" s="39">
        <v>-0.74</v>
      </c>
      <c r="G158" s="39">
        <v>0.2</v>
      </c>
      <c r="H158" s="39">
        <v>15.44</v>
      </c>
      <c r="I158" s="39">
        <v>-0.61</v>
      </c>
      <c r="J158" s="39">
        <v>0.28000000000000003</v>
      </c>
      <c r="K158" s="39">
        <v>18.46</v>
      </c>
      <c r="L158" s="39">
        <v>-0.56999999999999995</v>
      </c>
      <c r="M158" s="39">
        <v>0.31</v>
      </c>
      <c r="N158" s="39">
        <v>14.2</v>
      </c>
      <c r="O158" s="39">
        <v>-0.7</v>
      </c>
      <c r="P158" s="39">
        <v>0.23</v>
      </c>
      <c r="Q158" s="42">
        <f t="shared" si="8"/>
        <v>33</v>
      </c>
      <c r="R158" s="42">
        <f t="shared" si="9"/>
        <v>39.589743589743584</v>
      </c>
      <c r="S158" s="42">
        <f t="shared" si="10"/>
        <v>42.930232558139529</v>
      </c>
      <c r="T158" s="42">
        <f t="shared" si="11"/>
        <v>47.333333333333321</v>
      </c>
    </row>
    <row r="159" spans="2:20">
      <c r="B159" s="185"/>
      <c r="C159" s="29">
        <v>154</v>
      </c>
      <c r="D159" s="39" t="s">
        <v>370</v>
      </c>
      <c r="E159" s="39">
        <v>27.17</v>
      </c>
      <c r="F159" s="39">
        <v>-0.35</v>
      </c>
      <c r="G159" s="39">
        <v>0.52</v>
      </c>
      <c r="H159" s="39">
        <v>64.09</v>
      </c>
      <c r="I159" s="39">
        <v>0.04</v>
      </c>
      <c r="J159" s="39">
        <v>0.85</v>
      </c>
      <c r="K159" s="39">
        <v>88.48</v>
      </c>
      <c r="L159" s="39">
        <v>0.2</v>
      </c>
      <c r="M159" s="39">
        <v>1</v>
      </c>
      <c r="N159" s="39">
        <v>101.08</v>
      </c>
      <c r="O159" s="39">
        <v>0.08</v>
      </c>
      <c r="P159" s="39">
        <v>1</v>
      </c>
      <c r="Q159" s="42">
        <f t="shared" si="8"/>
        <v>41.800000000000004</v>
      </c>
      <c r="R159" s="42">
        <f t="shared" si="9"/>
        <v>61.625</v>
      </c>
      <c r="S159" s="42">
        <f t="shared" si="10"/>
        <v>73.733333333333334</v>
      </c>
      <c r="T159" s="42">
        <f t="shared" si="11"/>
        <v>93.592592592592581</v>
      </c>
    </row>
    <row r="160" spans="2:20">
      <c r="B160" s="185" t="s">
        <v>371</v>
      </c>
      <c r="C160" s="29">
        <v>155</v>
      </c>
      <c r="D160" s="39" t="s">
        <v>372</v>
      </c>
      <c r="E160" s="39">
        <v>46.21</v>
      </c>
      <c r="F160" s="39">
        <v>0.27</v>
      </c>
      <c r="G160" s="39">
        <v>0.7</v>
      </c>
      <c r="H160" s="39">
        <v>51.96</v>
      </c>
      <c r="I160" s="39">
        <v>0.13</v>
      </c>
      <c r="J160" s="39">
        <v>0.61</v>
      </c>
      <c r="K160" s="39">
        <v>56.09</v>
      </c>
      <c r="L160" s="39">
        <v>0.13</v>
      </c>
      <c r="M160" s="39">
        <v>0.57999999999999996</v>
      </c>
      <c r="N160" s="39">
        <v>54.63</v>
      </c>
      <c r="O160" s="39">
        <v>-0.01</v>
      </c>
      <c r="P160" s="39">
        <v>0.5</v>
      </c>
      <c r="Q160" s="42">
        <f t="shared" si="8"/>
        <v>36.385826771653541</v>
      </c>
      <c r="R160" s="42">
        <f t="shared" si="9"/>
        <v>45.982300884955755</v>
      </c>
      <c r="S160" s="42">
        <f t="shared" si="10"/>
        <v>49.63716814159293</v>
      </c>
      <c r="T160" s="42">
        <f t="shared" si="11"/>
        <v>55.181818181818187</v>
      </c>
    </row>
    <row r="161" spans="2:20">
      <c r="B161" s="185"/>
      <c r="C161" s="29">
        <v>156</v>
      </c>
      <c r="D161" s="39" t="s">
        <v>373</v>
      </c>
      <c r="E161" s="39">
        <v>34.36</v>
      </c>
      <c r="F161" s="39">
        <v>0.12</v>
      </c>
      <c r="G161" s="39">
        <v>0.6</v>
      </c>
      <c r="H161" s="39">
        <v>38.03</v>
      </c>
      <c r="I161" s="39">
        <v>0.03</v>
      </c>
      <c r="J161" s="39">
        <v>0.56999999999999995</v>
      </c>
      <c r="K161" s="39">
        <v>39.659999999999997</v>
      </c>
      <c r="L161" s="39">
        <v>0</v>
      </c>
      <c r="M161" s="39">
        <v>0.55000000000000004</v>
      </c>
      <c r="N161" s="39">
        <v>45.1</v>
      </c>
      <c r="O161" s="39">
        <v>0.03</v>
      </c>
      <c r="P161" s="39">
        <v>0.56999999999999995</v>
      </c>
      <c r="Q161" s="42">
        <f t="shared" si="8"/>
        <v>30.678571428571423</v>
      </c>
      <c r="R161" s="42">
        <f t="shared" si="9"/>
        <v>36.922330097087382</v>
      </c>
      <c r="S161" s="42">
        <f t="shared" si="10"/>
        <v>39.659999999999997</v>
      </c>
      <c r="T161" s="42">
        <f t="shared" si="11"/>
        <v>43.786407766990294</v>
      </c>
    </row>
    <row r="162" spans="2:20">
      <c r="B162" s="185"/>
      <c r="C162" s="29">
        <v>157</v>
      </c>
      <c r="D162" s="39" t="s">
        <v>374</v>
      </c>
      <c r="E162" s="39">
        <v>21.42</v>
      </c>
      <c r="F162" s="39">
        <v>-0.35</v>
      </c>
      <c r="G162" s="39">
        <v>0.37</v>
      </c>
      <c r="H162" s="39">
        <v>47.97</v>
      </c>
      <c r="I162" s="39">
        <v>0.18</v>
      </c>
      <c r="J162" s="39">
        <v>0.6</v>
      </c>
      <c r="K162" s="39">
        <v>77.31</v>
      </c>
      <c r="L162" s="39">
        <v>0.76</v>
      </c>
      <c r="M162" s="39">
        <v>0.79</v>
      </c>
      <c r="N162" s="39">
        <v>102.27</v>
      </c>
      <c r="O162" s="39">
        <v>1.07</v>
      </c>
      <c r="P162" s="39">
        <v>0.91</v>
      </c>
      <c r="Q162" s="42">
        <f t="shared" si="8"/>
        <v>32.953846153846158</v>
      </c>
      <c r="R162" s="42">
        <f t="shared" si="9"/>
        <v>40.652542372881356</v>
      </c>
      <c r="S162" s="42">
        <f t="shared" si="10"/>
        <v>43.926136363636367</v>
      </c>
      <c r="T162" s="42">
        <f t="shared" si="11"/>
        <v>49.405797101449267</v>
      </c>
    </row>
    <row r="163" spans="2:20">
      <c r="B163" s="185"/>
      <c r="C163" s="29">
        <v>158</v>
      </c>
      <c r="D163" s="39" t="s">
        <v>375</v>
      </c>
      <c r="E163" s="39">
        <v>14.03</v>
      </c>
      <c r="F163" s="39">
        <v>-0.56000000000000005</v>
      </c>
      <c r="G163" s="39">
        <v>0.35</v>
      </c>
      <c r="H163" s="39">
        <v>22.97</v>
      </c>
      <c r="I163" s="39">
        <v>-0.42</v>
      </c>
      <c r="J163" s="39">
        <v>0.46</v>
      </c>
      <c r="K163" s="39">
        <v>17.57</v>
      </c>
      <c r="L163" s="39">
        <v>-0.59</v>
      </c>
      <c r="M163" s="39">
        <v>0.35</v>
      </c>
      <c r="N163" s="39">
        <v>17.89</v>
      </c>
      <c r="O163" s="39">
        <v>-0.63</v>
      </c>
      <c r="P163" s="39">
        <v>0.34</v>
      </c>
      <c r="Q163" s="42">
        <f t="shared" si="8"/>
        <v>31.88636363636364</v>
      </c>
      <c r="R163" s="42">
        <f t="shared" si="9"/>
        <v>39.603448275862064</v>
      </c>
      <c r="S163" s="42">
        <f t="shared" si="10"/>
        <v>42.853658536585364</v>
      </c>
      <c r="T163" s="42">
        <f t="shared" si="11"/>
        <v>48.351351351351354</v>
      </c>
    </row>
    <row r="164" spans="2:20">
      <c r="B164" s="185"/>
      <c r="C164" s="29">
        <v>159</v>
      </c>
      <c r="D164" s="39" t="s">
        <v>376</v>
      </c>
      <c r="E164" s="39">
        <v>11.29</v>
      </c>
      <c r="F164" s="39">
        <v>-0.62</v>
      </c>
      <c r="G164" s="39">
        <v>0.28000000000000003</v>
      </c>
      <c r="H164" s="39">
        <v>22.52</v>
      </c>
      <c r="I164" s="39">
        <v>-0.38</v>
      </c>
      <c r="J164" s="39">
        <v>0.42</v>
      </c>
      <c r="K164" s="39">
        <v>11.8</v>
      </c>
      <c r="L164" s="39">
        <v>-0.71</v>
      </c>
      <c r="M164" s="39">
        <v>0.24</v>
      </c>
      <c r="N164" s="39">
        <v>21.63</v>
      </c>
      <c r="O164" s="39">
        <v>-0.52</v>
      </c>
      <c r="P164" s="39">
        <v>0.37</v>
      </c>
      <c r="Q164" s="42">
        <f t="shared" si="8"/>
        <v>29.710526315789473</v>
      </c>
      <c r="R164" s="42">
        <f t="shared" si="9"/>
        <v>36.322580645161288</v>
      </c>
      <c r="S164" s="42">
        <f t="shared" si="10"/>
        <v>40.689655172413794</v>
      </c>
      <c r="T164" s="42">
        <f t="shared" si="11"/>
        <v>45.0625</v>
      </c>
    </row>
    <row r="165" spans="2:20">
      <c r="B165" s="185"/>
      <c r="C165" s="29">
        <v>160</v>
      </c>
      <c r="D165" s="39" t="s">
        <v>377</v>
      </c>
      <c r="E165" s="39">
        <v>73.27</v>
      </c>
      <c r="F165" s="39">
        <v>1.38</v>
      </c>
      <c r="G165" s="39">
        <v>0.85</v>
      </c>
      <c r="H165" s="39">
        <v>110.17</v>
      </c>
      <c r="I165" s="39">
        <v>1.86</v>
      </c>
      <c r="J165" s="39">
        <v>1</v>
      </c>
      <c r="K165" s="39">
        <v>119.92</v>
      </c>
      <c r="L165" s="39">
        <v>1.93</v>
      </c>
      <c r="M165" s="39">
        <v>1</v>
      </c>
      <c r="N165" s="39">
        <v>127.43</v>
      </c>
      <c r="O165" s="39">
        <v>1.8</v>
      </c>
      <c r="P165" s="39">
        <v>1</v>
      </c>
      <c r="Q165" s="42">
        <f t="shared" si="8"/>
        <v>30.785714285714285</v>
      </c>
      <c r="R165" s="42">
        <f t="shared" si="9"/>
        <v>38.52097902097902</v>
      </c>
      <c r="S165" s="42">
        <f t="shared" si="10"/>
        <v>40.928327645051198</v>
      </c>
      <c r="T165" s="42">
        <f t="shared" si="11"/>
        <v>45.510714285714293</v>
      </c>
    </row>
    <row r="166" spans="2:20">
      <c r="B166" s="185"/>
      <c r="C166" s="29">
        <v>161</v>
      </c>
      <c r="D166" s="39" t="s">
        <v>378</v>
      </c>
      <c r="E166" s="39">
        <v>52.25</v>
      </c>
      <c r="F166" s="39">
        <v>0.44</v>
      </c>
      <c r="G166" s="39">
        <v>0.76</v>
      </c>
      <c r="H166" s="39">
        <v>74.44</v>
      </c>
      <c r="I166" s="39">
        <v>0.61</v>
      </c>
      <c r="J166" s="39">
        <v>0.85</v>
      </c>
      <c r="K166" s="39">
        <v>71.39</v>
      </c>
      <c r="L166" s="39">
        <v>0.41</v>
      </c>
      <c r="M166" s="39">
        <v>0.79</v>
      </c>
      <c r="N166" s="39">
        <v>89.8</v>
      </c>
      <c r="O166" s="39">
        <v>0.6</v>
      </c>
      <c r="P166" s="39">
        <v>0.85</v>
      </c>
      <c r="Q166" s="42">
        <f t="shared" si="8"/>
        <v>36.284722222222221</v>
      </c>
      <c r="R166" s="42">
        <f t="shared" si="9"/>
        <v>46.236024844720497</v>
      </c>
      <c r="S166" s="42">
        <f t="shared" si="10"/>
        <v>50.63120567375887</v>
      </c>
      <c r="T166" s="42">
        <f t="shared" si="11"/>
        <v>56.124999999999993</v>
      </c>
    </row>
    <row r="167" spans="2:20">
      <c r="B167" s="185"/>
      <c r="C167" s="29">
        <v>162</v>
      </c>
      <c r="D167" s="39" t="s">
        <v>379</v>
      </c>
      <c r="E167" s="39">
        <v>11.73</v>
      </c>
      <c r="F167" s="39">
        <v>-0.59</v>
      </c>
      <c r="G167" s="39">
        <v>0.25</v>
      </c>
      <c r="H167" s="39">
        <v>12.34</v>
      </c>
      <c r="I167" s="39">
        <v>-0.67</v>
      </c>
      <c r="J167" s="39">
        <v>0.23</v>
      </c>
      <c r="K167" s="39">
        <v>6.28</v>
      </c>
      <c r="L167" s="39">
        <v>-0.85</v>
      </c>
      <c r="M167" s="39">
        <v>0.12</v>
      </c>
      <c r="N167" s="39">
        <v>5.67</v>
      </c>
      <c r="O167" s="39">
        <v>-0.88</v>
      </c>
      <c r="P167" s="39">
        <v>0.1</v>
      </c>
      <c r="Q167" s="42">
        <f t="shared" si="8"/>
        <v>28.609756097560975</v>
      </c>
      <c r="R167" s="42">
        <f t="shared" si="9"/>
        <v>37.393939393939398</v>
      </c>
      <c r="S167" s="42">
        <f t="shared" si="10"/>
        <v>41.86666666666666</v>
      </c>
      <c r="T167" s="42">
        <f t="shared" si="11"/>
        <v>47.25</v>
      </c>
    </row>
    <row r="168" spans="2:20">
      <c r="B168" s="185"/>
      <c r="C168" s="29">
        <v>163</v>
      </c>
      <c r="D168" s="39" t="s">
        <v>380</v>
      </c>
      <c r="E168" s="39">
        <v>15.75</v>
      </c>
      <c r="F168" s="39">
        <v>-0.47</v>
      </c>
      <c r="G168" s="39">
        <v>0.33</v>
      </c>
      <c r="H168" s="39">
        <v>23.59</v>
      </c>
      <c r="I168" s="39">
        <v>-0.35</v>
      </c>
      <c r="J168" s="39">
        <v>0.39</v>
      </c>
      <c r="K168" s="39">
        <v>18.600000000000001</v>
      </c>
      <c r="L168" s="39">
        <v>-0.53</v>
      </c>
      <c r="M168" s="39">
        <v>0.3</v>
      </c>
      <c r="N168" s="39">
        <v>25.35</v>
      </c>
      <c r="O168" s="39">
        <v>-0.41</v>
      </c>
      <c r="P168" s="39">
        <v>0.36</v>
      </c>
      <c r="Q168" s="42">
        <f t="shared" si="8"/>
        <v>29.716981132075471</v>
      </c>
      <c r="R168" s="42">
        <f t="shared" si="9"/>
        <v>36.292307692307688</v>
      </c>
      <c r="S168" s="42">
        <f t="shared" si="10"/>
        <v>39.574468085106389</v>
      </c>
      <c r="T168" s="42">
        <f t="shared" si="11"/>
        <v>42.966101694915253</v>
      </c>
    </row>
    <row r="169" spans="2:20">
      <c r="B169" s="185"/>
      <c r="C169" s="29">
        <v>164</v>
      </c>
      <c r="D169" s="39" t="s">
        <v>381</v>
      </c>
      <c r="E169" s="39">
        <v>24.41</v>
      </c>
      <c r="F169" s="39">
        <v>-0.26</v>
      </c>
      <c r="G169" s="39">
        <v>0.42</v>
      </c>
      <c r="H169" s="39">
        <v>43.52</v>
      </c>
      <c r="I169" s="39">
        <v>7.0000000000000007E-2</v>
      </c>
      <c r="J169" s="39">
        <v>0.56000000000000005</v>
      </c>
      <c r="K169" s="39">
        <v>47.94</v>
      </c>
      <c r="L169" s="39">
        <v>0.09</v>
      </c>
      <c r="M169" s="39">
        <v>0.56000000000000005</v>
      </c>
      <c r="N169" s="39">
        <v>71.56</v>
      </c>
      <c r="O169" s="39">
        <v>0.48</v>
      </c>
      <c r="P169" s="39">
        <v>0.69</v>
      </c>
      <c r="Q169" s="42">
        <f t="shared" si="8"/>
        <v>32.986486486486484</v>
      </c>
      <c r="R169" s="42">
        <f t="shared" si="9"/>
        <v>40.67289719626168</v>
      </c>
      <c r="S169" s="42">
        <f t="shared" si="10"/>
        <v>43.981651376146786</v>
      </c>
      <c r="T169" s="42">
        <f t="shared" si="11"/>
        <v>48.351351351351354</v>
      </c>
    </row>
    <row r="170" spans="2:20">
      <c r="B170" s="185"/>
      <c r="C170" s="29">
        <v>165</v>
      </c>
      <c r="D170" s="39" t="s">
        <v>382</v>
      </c>
      <c r="E170" s="39">
        <v>53.57</v>
      </c>
      <c r="F170" s="39">
        <v>0.68</v>
      </c>
      <c r="G170" s="39">
        <v>0.71</v>
      </c>
      <c r="H170" s="39">
        <v>98.51</v>
      </c>
      <c r="I170" s="39">
        <v>1.56</v>
      </c>
      <c r="J170" s="39">
        <v>0.91</v>
      </c>
      <c r="K170" s="39">
        <v>109.42</v>
      </c>
      <c r="L170" s="39">
        <v>1.62</v>
      </c>
      <c r="M170" s="39">
        <v>0.91</v>
      </c>
      <c r="N170" s="39">
        <v>140.36000000000001</v>
      </c>
      <c r="O170" s="39">
        <v>2.04</v>
      </c>
      <c r="P170" s="39">
        <v>1</v>
      </c>
      <c r="Q170" s="42">
        <f t="shared" si="8"/>
        <v>31.886904761904759</v>
      </c>
      <c r="R170" s="42">
        <f t="shared" si="9"/>
        <v>38.48046875</v>
      </c>
      <c r="S170" s="42">
        <f t="shared" si="10"/>
        <v>41.76335877862595</v>
      </c>
      <c r="T170" s="42">
        <f t="shared" si="11"/>
        <v>46.171052631578952</v>
      </c>
    </row>
    <row r="171" spans="2:20">
      <c r="B171" s="185"/>
      <c r="C171" s="29">
        <v>166</v>
      </c>
      <c r="D171" s="39" t="s">
        <v>383</v>
      </c>
      <c r="E171" s="39">
        <v>19</v>
      </c>
      <c r="F171" s="39">
        <v>-0.46</v>
      </c>
      <c r="G171" s="39">
        <v>0.34</v>
      </c>
      <c r="H171" s="39">
        <v>6.86</v>
      </c>
      <c r="I171" s="39">
        <v>-0.84</v>
      </c>
      <c r="J171" s="39">
        <v>0.11</v>
      </c>
      <c r="K171" s="39">
        <v>3.3</v>
      </c>
      <c r="L171" s="39">
        <v>-0.93</v>
      </c>
      <c r="M171" s="39">
        <v>0.05</v>
      </c>
      <c r="N171" s="39">
        <v>4.63</v>
      </c>
      <c r="O171" s="39">
        <v>-0.91</v>
      </c>
      <c r="P171" s="39">
        <v>0.06</v>
      </c>
      <c r="Q171" s="42">
        <f t="shared" si="8"/>
        <v>35.185185185185183</v>
      </c>
      <c r="R171" s="42">
        <f t="shared" si="9"/>
        <v>42.874999999999993</v>
      </c>
      <c r="S171" s="42">
        <f t="shared" si="10"/>
        <v>47.142857142857174</v>
      </c>
      <c r="T171" s="42">
        <f t="shared" si="11"/>
        <v>51.444444444444464</v>
      </c>
    </row>
    <row r="172" spans="2:20">
      <c r="B172" s="185"/>
      <c r="C172" s="29">
        <v>167</v>
      </c>
      <c r="D172" s="39" t="s">
        <v>384</v>
      </c>
      <c r="E172" s="39">
        <v>27.45</v>
      </c>
      <c r="F172" s="39">
        <v>-0.22</v>
      </c>
      <c r="G172" s="39">
        <v>0.53</v>
      </c>
      <c r="H172" s="39">
        <v>29.17</v>
      </c>
      <c r="I172" s="39">
        <v>-0.32</v>
      </c>
      <c r="J172" s="39">
        <v>0.49</v>
      </c>
      <c r="K172" s="39">
        <v>33.29</v>
      </c>
      <c r="L172" s="39">
        <v>-0.28000000000000003</v>
      </c>
      <c r="M172" s="39">
        <v>0.52</v>
      </c>
      <c r="N172" s="39">
        <v>34.119999999999997</v>
      </c>
      <c r="O172" s="39">
        <v>-0.34</v>
      </c>
      <c r="P172" s="39">
        <v>0.5</v>
      </c>
      <c r="Q172" s="42">
        <f t="shared" si="8"/>
        <v>35.192307692307693</v>
      </c>
      <c r="R172" s="42">
        <f t="shared" si="9"/>
        <v>42.89705882352942</v>
      </c>
      <c r="S172" s="42">
        <f t="shared" si="10"/>
        <v>46.236111111111114</v>
      </c>
      <c r="T172" s="42">
        <f t="shared" si="11"/>
        <v>51.696969696969703</v>
      </c>
    </row>
    <row r="173" spans="2:20">
      <c r="B173" s="185"/>
      <c r="C173" s="29">
        <v>168</v>
      </c>
      <c r="D173" s="39" t="s">
        <v>385</v>
      </c>
      <c r="E173" s="39">
        <v>7.86</v>
      </c>
      <c r="F173" s="39">
        <v>-0.79</v>
      </c>
      <c r="G173" s="39">
        <v>0.09</v>
      </c>
      <c r="H173" s="39">
        <v>36.01</v>
      </c>
      <c r="I173" s="39">
        <v>-0.22</v>
      </c>
      <c r="J173" s="39">
        <v>0.28000000000000003</v>
      </c>
      <c r="K173" s="39">
        <v>20.73</v>
      </c>
      <c r="L173" s="39">
        <v>-0.59</v>
      </c>
      <c r="M173" s="39">
        <v>0.16</v>
      </c>
      <c r="N173" s="39">
        <v>21.86</v>
      </c>
      <c r="O173" s="39">
        <v>-0.61</v>
      </c>
      <c r="P173" s="39">
        <v>0.15</v>
      </c>
      <c r="Q173" s="42">
        <f t="shared" si="8"/>
        <v>37.428571428571438</v>
      </c>
      <c r="R173" s="42">
        <f t="shared" si="9"/>
        <v>46.166666666666664</v>
      </c>
      <c r="S173" s="42">
        <f t="shared" si="10"/>
        <v>50.560975609756092</v>
      </c>
      <c r="T173" s="42">
        <f t="shared" si="11"/>
        <v>56.051282051282051</v>
      </c>
    </row>
    <row r="174" spans="2:20">
      <c r="B174" s="185"/>
      <c r="C174" s="29">
        <v>169</v>
      </c>
      <c r="D174" s="39" t="s">
        <v>386</v>
      </c>
      <c r="E174" s="39">
        <v>8.9600000000000009</v>
      </c>
      <c r="F174" s="39">
        <v>-0.83</v>
      </c>
      <c r="G174" s="39">
        <v>0.08</v>
      </c>
      <c r="H174" s="39">
        <v>4.55</v>
      </c>
      <c r="I174" s="39">
        <v>-0.93</v>
      </c>
      <c r="J174" s="39">
        <v>0.04</v>
      </c>
      <c r="K174" s="39">
        <v>3.49</v>
      </c>
      <c r="L174" s="39">
        <v>-0.95</v>
      </c>
      <c r="M174" s="39">
        <v>0.03</v>
      </c>
      <c r="N174" s="39">
        <v>3.16</v>
      </c>
      <c r="O174" s="39">
        <v>-0.96</v>
      </c>
      <c r="P174" s="39">
        <v>0.03</v>
      </c>
      <c r="Q174" s="42">
        <f t="shared" si="8"/>
        <v>52.705882352941167</v>
      </c>
      <c r="R174" s="42">
        <f t="shared" si="9"/>
        <v>65.000000000000043</v>
      </c>
      <c r="S174" s="42">
        <f t="shared" si="10"/>
        <v>69.79999999999994</v>
      </c>
      <c r="T174" s="42">
        <f t="shared" si="11"/>
        <v>78.999999999999929</v>
      </c>
    </row>
    <row r="175" spans="2:20">
      <c r="B175" s="185"/>
      <c r="C175" s="29">
        <v>170</v>
      </c>
      <c r="D175" s="39" t="s">
        <v>387</v>
      </c>
      <c r="E175" s="39">
        <v>8.59</v>
      </c>
      <c r="F175" s="39">
        <v>-0.83</v>
      </c>
      <c r="G175" s="39">
        <v>0.1</v>
      </c>
      <c r="H175" s="39">
        <v>31.82</v>
      </c>
      <c r="I175" s="39">
        <v>-0.41</v>
      </c>
      <c r="J175" s="39">
        <v>0.3</v>
      </c>
      <c r="K175" s="39">
        <v>22.55</v>
      </c>
      <c r="L175" s="39">
        <v>-0.59</v>
      </c>
      <c r="M175" s="39">
        <v>0.22</v>
      </c>
      <c r="N175" s="39">
        <v>31.45</v>
      </c>
      <c r="O175" s="39">
        <v>-0.44</v>
      </c>
      <c r="P175" s="39">
        <v>0.28999999999999998</v>
      </c>
      <c r="Q175" s="42">
        <f t="shared" si="8"/>
        <v>50.52941176470587</v>
      </c>
      <c r="R175" s="42">
        <f t="shared" si="9"/>
        <v>53.932203389830505</v>
      </c>
      <c r="S175" s="42">
        <f t="shared" si="10"/>
        <v>55</v>
      </c>
      <c r="T175" s="42">
        <f t="shared" si="11"/>
        <v>56.160714285714278</v>
      </c>
    </row>
    <row r="176" spans="2:20">
      <c r="B176" s="185" t="s">
        <v>388</v>
      </c>
      <c r="C176" s="29">
        <v>171</v>
      </c>
      <c r="D176" s="39" t="s">
        <v>389</v>
      </c>
      <c r="E176" s="39">
        <v>23.42</v>
      </c>
      <c r="F176" s="39">
        <v>-0.13</v>
      </c>
      <c r="G176" s="39">
        <v>0.54</v>
      </c>
      <c r="H176" s="39">
        <v>27.76</v>
      </c>
      <c r="I176" s="39">
        <v>-0.15</v>
      </c>
      <c r="J176" s="39">
        <v>0.55000000000000004</v>
      </c>
      <c r="K176" s="39">
        <v>28.05</v>
      </c>
      <c r="L176" s="39">
        <v>-0.21</v>
      </c>
      <c r="M176" s="39">
        <v>0.53</v>
      </c>
      <c r="N176" s="39">
        <v>33.89</v>
      </c>
      <c r="O176" s="39">
        <v>-0.14000000000000001</v>
      </c>
      <c r="P176" s="39">
        <v>0.57999999999999996</v>
      </c>
      <c r="Q176" s="42">
        <f t="shared" si="8"/>
        <v>26.919540229885058</v>
      </c>
      <c r="R176" s="42">
        <f t="shared" si="9"/>
        <v>32.658823529411769</v>
      </c>
      <c r="S176" s="42">
        <f t="shared" si="10"/>
        <v>35.506329113924053</v>
      </c>
      <c r="T176" s="42">
        <f t="shared" si="11"/>
        <v>39.406976744186046</v>
      </c>
    </row>
    <row r="177" spans="2:20">
      <c r="B177" s="185"/>
      <c r="C177" s="29">
        <v>172</v>
      </c>
      <c r="D177" s="39" t="s">
        <v>390</v>
      </c>
      <c r="E177" s="39">
        <v>24.34</v>
      </c>
      <c r="F177" s="39">
        <v>-0.15</v>
      </c>
      <c r="G177" s="39">
        <v>0.51</v>
      </c>
      <c r="H177" s="39">
        <v>29.28</v>
      </c>
      <c r="I177" s="39">
        <v>-0.18</v>
      </c>
      <c r="J177" s="39">
        <v>0.51</v>
      </c>
      <c r="K177" s="39">
        <v>27.75</v>
      </c>
      <c r="L177" s="39">
        <v>-0.28000000000000003</v>
      </c>
      <c r="M177" s="39">
        <v>0.46</v>
      </c>
      <c r="N177" s="39">
        <v>24.71</v>
      </c>
      <c r="O177" s="39">
        <v>-0.42</v>
      </c>
      <c r="P177" s="39">
        <v>0.39</v>
      </c>
      <c r="Q177" s="42">
        <f t="shared" si="8"/>
        <v>28.63529411764706</v>
      </c>
      <c r="R177" s="42">
        <f t="shared" si="9"/>
        <v>35.707317073170728</v>
      </c>
      <c r="S177" s="42">
        <f t="shared" si="10"/>
        <v>38.541666666666671</v>
      </c>
      <c r="T177" s="42">
        <f t="shared" si="11"/>
        <v>42.603448275862064</v>
      </c>
    </row>
    <row r="178" spans="2:20">
      <c r="B178" s="185"/>
      <c r="C178" s="29">
        <v>173</v>
      </c>
      <c r="D178" s="39" t="s">
        <v>391</v>
      </c>
      <c r="E178" s="39">
        <v>16.18</v>
      </c>
      <c r="F178" s="39">
        <v>-0.37</v>
      </c>
      <c r="G178" s="39">
        <v>0.37</v>
      </c>
      <c r="H178" s="39">
        <v>20.65</v>
      </c>
      <c r="I178" s="39">
        <v>-0.35</v>
      </c>
      <c r="J178" s="39">
        <v>0.39</v>
      </c>
      <c r="K178" s="39">
        <v>23.13</v>
      </c>
      <c r="L178" s="39">
        <v>-0.33</v>
      </c>
      <c r="M178" s="39">
        <v>0.4</v>
      </c>
      <c r="N178" s="39">
        <v>21.89</v>
      </c>
      <c r="O178" s="39">
        <v>-0.42</v>
      </c>
      <c r="P178" s="39">
        <v>0.35</v>
      </c>
      <c r="Q178" s="42">
        <f t="shared" si="8"/>
        <v>25.682539682539684</v>
      </c>
      <c r="R178" s="42">
        <f t="shared" si="9"/>
        <v>31.769230769230766</v>
      </c>
      <c r="S178" s="42">
        <f t="shared" si="10"/>
        <v>34.522388059701498</v>
      </c>
      <c r="T178" s="42">
        <f t="shared" si="11"/>
        <v>37.741379310344826</v>
      </c>
    </row>
    <row r="179" spans="2:20">
      <c r="B179" s="185"/>
      <c r="C179" s="29">
        <v>174</v>
      </c>
      <c r="D179" s="39" t="s">
        <v>392</v>
      </c>
      <c r="E179" s="39">
        <v>2.56</v>
      </c>
      <c r="F179" s="39">
        <v>-0.91</v>
      </c>
      <c r="G179" s="39">
        <v>0.06</v>
      </c>
      <c r="H179" s="39">
        <v>3.16</v>
      </c>
      <c r="I179" s="39">
        <v>-0.91</v>
      </c>
      <c r="J179" s="39">
        <v>0.06</v>
      </c>
      <c r="K179" s="39">
        <v>1.1200000000000001</v>
      </c>
      <c r="L179" s="39">
        <v>-0.97</v>
      </c>
      <c r="M179" s="39">
        <v>0.02</v>
      </c>
      <c r="N179" s="39">
        <v>1.25</v>
      </c>
      <c r="O179" s="39">
        <v>-0.97</v>
      </c>
      <c r="P179" s="39">
        <v>0.02</v>
      </c>
      <c r="Q179" s="42">
        <f t="shared" si="8"/>
        <v>28.444444444444454</v>
      </c>
      <c r="R179" s="42">
        <f t="shared" si="9"/>
        <v>35.111111111111121</v>
      </c>
      <c r="S179" s="42">
        <f t="shared" si="10"/>
        <v>37.3333333333333</v>
      </c>
      <c r="T179" s="42">
        <f t="shared" si="11"/>
        <v>41.666666666666629</v>
      </c>
    </row>
    <row r="180" spans="2:20">
      <c r="B180" s="185"/>
      <c r="C180" s="29">
        <v>175</v>
      </c>
      <c r="D180" s="39" t="s">
        <v>393</v>
      </c>
      <c r="E180" s="39">
        <v>6.78</v>
      </c>
      <c r="F180" s="39">
        <v>-0.78</v>
      </c>
      <c r="G180" s="39">
        <v>0.17</v>
      </c>
      <c r="H180" s="39">
        <v>2.2400000000000002</v>
      </c>
      <c r="I180" s="39">
        <v>-0.94</v>
      </c>
      <c r="J180" s="39">
        <v>0.05</v>
      </c>
      <c r="K180" s="39">
        <v>2.84</v>
      </c>
      <c r="L180" s="39">
        <v>-0.93</v>
      </c>
      <c r="M180" s="39">
        <v>0.06</v>
      </c>
      <c r="N180" s="39">
        <v>3.13</v>
      </c>
      <c r="O180" s="39">
        <v>-0.93</v>
      </c>
      <c r="P180" s="39">
        <v>0.06</v>
      </c>
      <c r="Q180" s="42">
        <f t="shared" si="8"/>
        <v>30.818181818181824</v>
      </c>
      <c r="R180" s="42">
        <f t="shared" si="9"/>
        <v>37.3333333333333</v>
      </c>
      <c r="S180" s="42">
        <f t="shared" si="10"/>
        <v>40.571428571428598</v>
      </c>
      <c r="T180" s="42">
        <f t="shared" si="11"/>
        <v>44.714285714285744</v>
      </c>
    </row>
    <row r="181" spans="2:20">
      <c r="B181" s="185"/>
      <c r="C181" s="29">
        <v>176</v>
      </c>
      <c r="D181" s="39" t="s">
        <v>394</v>
      </c>
      <c r="E181" s="39">
        <v>1.58</v>
      </c>
      <c r="F181" s="39">
        <v>-0.94</v>
      </c>
      <c r="G181" s="39">
        <v>0.05</v>
      </c>
      <c r="H181" s="39">
        <v>1.59</v>
      </c>
      <c r="I181" s="39">
        <v>-0.95</v>
      </c>
      <c r="J181" s="39">
        <v>0.04</v>
      </c>
      <c r="K181" s="39">
        <v>2.1</v>
      </c>
      <c r="L181" s="39">
        <v>-0.94</v>
      </c>
      <c r="M181" s="39">
        <v>0.05</v>
      </c>
      <c r="N181" s="39">
        <v>1.91</v>
      </c>
      <c r="O181" s="39">
        <v>-0.95</v>
      </c>
      <c r="P181" s="39">
        <v>0.04</v>
      </c>
      <c r="Q181" s="42">
        <f t="shared" si="8"/>
        <v>26.333333333333311</v>
      </c>
      <c r="R181" s="42">
        <f t="shared" si="9"/>
        <v>31.799999999999972</v>
      </c>
      <c r="S181" s="42">
        <f t="shared" si="10"/>
        <v>34.999999999999972</v>
      </c>
      <c r="T181" s="42">
        <f t="shared" si="11"/>
        <v>38.199999999999967</v>
      </c>
    </row>
    <row r="182" spans="2:20">
      <c r="B182" s="185"/>
      <c r="C182" s="29">
        <v>177</v>
      </c>
      <c r="D182" s="39" t="s">
        <v>395</v>
      </c>
      <c r="E182" s="39">
        <v>3.02</v>
      </c>
      <c r="F182" s="39">
        <v>-0.89</v>
      </c>
      <c r="G182" s="39">
        <v>0.08</v>
      </c>
      <c r="H182" s="39">
        <v>1.71</v>
      </c>
      <c r="I182" s="39">
        <v>-0.95</v>
      </c>
      <c r="J182" s="39">
        <v>0.04</v>
      </c>
      <c r="K182" s="39">
        <v>2.9</v>
      </c>
      <c r="L182" s="39">
        <v>-0.92</v>
      </c>
      <c r="M182" s="39">
        <v>0.06</v>
      </c>
      <c r="N182" s="39">
        <v>1.58</v>
      </c>
      <c r="O182" s="39">
        <v>-0.96</v>
      </c>
      <c r="P182" s="39">
        <v>0.03</v>
      </c>
      <c r="Q182" s="42">
        <f t="shared" si="8"/>
        <v>27.454545454545457</v>
      </c>
      <c r="R182" s="42">
        <f t="shared" si="9"/>
        <v>34.199999999999967</v>
      </c>
      <c r="S182" s="42">
        <f t="shared" si="10"/>
        <v>36.250000000000014</v>
      </c>
      <c r="T182" s="42">
        <f t="shared" si="11"/>
        <v>39.499999999999964</v>
      </c>
    </row>
    <row r="183" spans="2:20">
      <c r="B183" s="185"/>
      <c r="C183" s="29">
        <v>178</v>
      </c>
      <c r="D183" s="39" t="s">
        <v>396</v>
      </c>
      <c r="E183" s="39">
        <v>5.28</v>
      </c>
      <c r="F183" s="39">
        <v>-0.8</v>
      </c>
      <c r="G183" s="39">
        <v>0.15</v>
      </c>
      <c r="H183" s="39">
        <v>1.28</v>
      </c>
      <c r="I183" s="39">
        <v>-0.96</v>
      </c>
      <c r="J183" s="39">
        <v>0.03</v>
      </c>
      <c r="K183" s="39">
        <v>3.04</v>
      </c>
      <c r="L183" s="39">
        <v>-0.91</v>
      </c>
      <c r="M183" s="39">
        <v>0.06</v>
      </c>
      <c r="N183" s="39">
        <v>2.69</v>
      </c>
      <c r="O183" s="39">
        <v>-0.93</v>
      </c>
      <c r="P183" s="39">
        <v>0.05</v>
      </c>
      <c r="Q183" s="42">
        <f t="shared" si="8"/>
        <v>26.400000000000006</v>
      </c>
      <c r="R183" s="42">
        <f t="shared" si="9"/>
        <v>31.999999999999972</v>
      </c>
      <c r="S183" s="42">
        <f t="shared" si="10"/>
        <v>33.777777777777793</v>
      </c>
      <c r="T183" s="42">
        <f t="shared" si="11"/>
        <v>38.428571428571452</v>
      </c>
    </row>
    <row r="184" spans="2:20">
      <c r="B184" s="185"/>
      <c r="C184" s="29">
        <v>179</v>
      </c>
      <c r="D184" s="39" t="s">
        <v>397</v>
      </c>
      <c r="E184" s="39">
        <v>2.2799999999999998</v>
      </c>
      <c r="F184" s="39">
        <v>-0.92</v>
      </c>
      <c r="G184" s="39">
        <v>7.0000000000000007E-2</v>
      </c>
      <c r="H184" s="39">
        <v>11.08</v>
      </c>
      <c r="I184" s="39">
        <v>-0.72</v>
      </c>
      <c r="J184" s="39">
        <v>0.23</v>
      </c>
      <c r="K184" s="39">
        <v>10.83</v>
      </c>
      <c r="L184" s="39">
        <v>-0.76</v>
      </c>
      <c r="M184" s="39">
        <v>0.2</v>
      </c>
      <c r="N184" s="39">
        <v>17.25</v>
      </c>
      <c r="O184" s="39">
        <v>-0.68</v>
      </c>
      <c r="P184" s="39">
        <v>0.26</v>
      </c>
      <c r="Q184" s="42">
        <f t="shared" ref="Q184:Q246" si="12">E184/($C$3^(G184)+F184)</f>
        <v>28.500000000000011</v>
      </c>
      <c r="R184" s="42">
        <f t="shared" ref="R184:R246" si="13">H184/($C$3^(J184)+I184)</f>
        <v>39.571428571428569</v>
      </c>
      <c r="S184" s="42">
        <f t="shared" ref="S184:S246" si="14">K184/($C$3^(M184)+L184)</f>
        <v>45.125</v>
      </c>
      <c r="T184" s="42">
        <f t="shared" ref="T184:T246" si="15">N184/($C$3^(P184)+O184)</f>
        <v>53.906250000000007</v>
      </c>
    </row>
    <row r="185" spans="2:20">
      <c r="B185" s="185"/>
      <c r="C185" s="29">
        <v>180</v>
      </c>
      <c r="D185" s="39" t="s">
        <v>398</v>
      </c>
      <c r="E185" s="39">
        <v>13.72</v>
      </c>
      <c r="F185" s="39">
        <v>-0.56999999999999995</v>
      </c>
      <c r="G185" s="39">
        <v>0.37</v>
      </c>
      <c r="H185" s="39">
        <v>7.54</v>
      </c>
      <c r="I185" s="39">
        <v>-0.82</v>
      </c>
      <c r="J185" s="39">
        <v>0.2</v>
      </c>
      <c r="K185" s="39">
        <v>5.08</v>
      </c>
      <c r="L185" s="39">
        <v>-0.89</v>
      </c>
      <c r="M185" s="39">
        <v>0.13</v>
      </c>
      <c r="N185" s="39">
        <v>4.8600000000000003</v>
      </c>
      <c r="O185" s="39">
        <v>-0.91</v>
      </c>
      <c r="P185" s="39">
        <v>0.12</v>
      </c>
      <c r="Q185" s="42">
        <f t="shared" si="12"/>
        <v>31.906976744186043</v>
      </c>
      <c r="R185" s="42">
        <f t="shared" si="13"/>
        <v>41.888888888888879</v>
      </c>
      <c r="S185" s="42">
        <f t="shared" si="14"/>
        <v>46.181818181818187</v>
      </c>
      <c r="T185" s="42">
        <f t="shared" si="15"/>
        <v>54.000000000000021</v>
      </c>
    </row>
    <row r="186" spans="2:20">
      <c r="B186" s="185"/>
      <c r="C186" s="29">
        <v>181</v>
      </c>
      <c r="D186" s="39" t="s">
        <v>399</v>
      </c>
      <c r="E186" s="39">
        <v>4</v>
      </c>
      <c r="F186" s="39">
        <v>-0.87</v>
      </c>
      <c r="G186" s="39">
        <v>0.11</v>
      </c>
      <c r="H186" s="39">
        <v>2.96</v>
      </c>
      <c r="I186" s="39">
        <v>-0.92</v>
      </c>
      <c r="J186" s="39">
        <v>7.0000000000000007E-2</v>
      </c>
      <c r="K186" s="39">
        <v>0.41</v>
      </c>
      <c r="L186" s="39">
        <v>-0.99</v>
      </c>
      <c r="M186" s="39">
        <v>0.01</v>
      </c>
      <c r="N186" s="39">
        <v>0.45</v>
      </c>
      <c r="O186" s="39">
        <v>-0.99</v>
      </c>
      <c r="P186" s="39">
        <v>0.01</v>
      </c>
      <c r="Q186" s="42">
        <f t="shared" si="12"/>
        <v>30.769230769230766</v>
      </c>
      <c r="R186" s="42">
        <f t="shared" si="13"/>
        <v>37.000000000000021</v>
      </c>
      <c r="S186" s="42">
        <f t="shared" si="14"/>
        <v>40.999999999999964</v>
      </c>
      <c r="T186" s="42">
        <f t="shared" si="15"/>
        <v>44.999999999999964</v>
      </c>
    </row>
    <row r="187" spans="2:20">
      <c r="B187" s="185"/>
      <c r="C187" s="29">
        <v>182</v>
      </c>
      <c r="D187" s="39" t="s">
        <v>400</v>
      </c>
      <c r="E187" s="39">
        <v>17.059999999999999</v>
      </c>
      <c r="F187" s="39">
        <v>-0.53</v>
      </c>
      <c r="G187" s="39">
        <v>0.2</v>
      </c>
      <c r="H187" s="39">
        <v>290.44</v>
      </c>
      <c r="I187" s="39">
        <v>4.9800000000000004</v>
      </c>
      <c r="J187" s="39">
        <v>1</v>
      </c>
      <c r="K187" s="39">
        <v>327.52</v>
      </c>
      <c r="L187" s="39">
        <v>5</v>
      </c>
      <c r="M187" s="39">
        <v>0.86</v>
      </c>
      <c r="N187" s="39">
        <v>378.19</v>
      </c>
      <c r="O187" s="39">
        <v>5</v>
      </c>
      <c r="P187" s="39">
        <v>0.67</v>
      </c>
      <c r="Q187" s="42">
        <f t="shared" si="12"/>
        <v>36.297872340425535</v>
      </c>
      <c r="R187" s="42">
        <f t="shared" si="13"/>
        <v>48.568561872909697</v>
      </c>
      <c r="S187" s="42">
        <f t="shared" si="14"/>
        <v>54.586666666666666</v>
      </c>
      <c r="T187" s="42">
        <f t="shared" si="15"/>
        <v>63.031666666666666</v>
      </c>
    </row>
    <row r="188" spans="2:20">
      <c r="B188" s="185"/>
      <c r="C188" s="29">
        <v>183</v>
      </c>
      <c r="D188" s="39" t="s">
        <v>401</v>
      </c>
      <c r="E188" s="39">
        <v>9.2200000000000006</v>
      </c>
      <c r="F188" s="39">
        <v>-0.69</v>
      </c>
      <c r="G188" s="39">
        <v>0.21</v>
      </c>
      <c r="H188" s="39">
        <v>26.2</v>
      </c>
      <c r="I188" s="39">
        <v>-0.34</v>
      </c>
      <c r="J188" s="39">
        <v>0.32</v>
      </c>
      <c r="K188" s="39">
        <v>36.15</v>
      </c>
      <c r="L188" s="39">
        <v>-0.2</v>
      </c>
      <c r="M188" s="39">
        <v>0.33</v>
      </c>
      <c r="N188" s="39">
        <v>70.34</v>
      </c>
      <c r="O188" s="39">
        <v>0.3</v>
      </c>
      <c r="P188" s="39">
        <v>0.41</v>
      </c>
      <c r="Q188" s="42">
        <f t="shared" si="12"/>
        <v>29.741935483870964</v>
      </c>
      <c r="R188" s="42">
        <f t="shared" si="13"/>
        <v>39.696969696969703</v>
      </c>
      <c r="S188" s="42">
        <f t="shared" si="14"/>
        <v>45.187499999999993</v>
      </c>
      <c r="T188" s="42">
        <f t="shared" si="15"/>
        <v>54.107692307692311</v>
      </c>
    </row>
    <row r="189" spans="2:20">
      <c r="B189" s="185"/>
      <c r="C189" s="29">
        <v>184</v>
      </c>
      <c r="D189" s="39" t="s">
        <v>402</v>
      </c>
      <c r="E189" s="39">
        <v>17.489999999999998</v>
      </c>
      <c r="F189" s="39">
        <v>-0.47</v>
      </c>
      <c r="G189" s="39">
        <v>0.36</v>
      </c>
      <c r="H189" s="39">
        <v>73.680000000000007</v>
      </c>
      <c r="I189" s="39">
        <v>0.81</v>
      </c>
      <c r="J189" s="39">
        <v>0.68</v>
      </c>
      <c r="K189" s="39">
        <v>131.22999999999999</v>
      </c>
      <c r="L189" s="39">
        <v>1.91</v>
      </c>
      <c r="M189" s="39">
        <v>0.83</v>
      </c>
      <c r="N189" s="39">
        <v>291.68</v>
      </c>
      <c r="O189" s="39">
        <v>4.8600000000000003</v>
      </c>
      <c r="P189" s="39">
        <v>1</v>
      </c>
      <c r="Q189" s="42">
        <f t="shared" si="12"/>
        <v>32.999999999999993</v>
      </c>
      <c r="R189" s="42">
        <f t="shared" si="13"/>
        <v>40.707182320441994</v>
      </c>
      <c r="S189" s="42">
        <f t="shared" si="14"/>
        <v>45.09621993127147</v>
      </c>
      <c r="T189" s="42">
        <f t="shared" si="15"/>
        <v>49.774744027303754</v>
      </c>
    </row>
    <row r="190" spans="2:20">
      <c r="B190" s="185"/>
      <c r="C190" s="29">
        <v>185</v>
      </c>
      <c r="D190" s="39" t="s">
        <v>403</v>
      </c>
      <c r="E190" s="39">
        <v>25.43</v>
      </c>
      <c r="F190" s="39">
        <v>-0.3</v>
      </c>
      <c r="G190" s="39">
        <v>0.55000000000000004</v>
      </c>
      <c r="H190" s="39">
        <v>37.299999999999997</v>
      </c>
      <c r="I190" s="39">
        <v>-0.23</v>
      </c>
      <c r="J190" s="39">
        <v>0.63</v>
      </c>
      <c r="K190" s="39">
        <v>40.98</v>
      </c>
      <c r="L190" s="39">
        <v>-0.24</v>
      </c>
      <c r="M190" s="39">
        <v>0.63</v>
      </c>
      <c r="N190" s="39">
        <v>45.76</v>
      </c>
      <c r="O190" s="39">
        <v>-0.27</v>
      </c>
      <c r="P190" s="39">
        <v>0.63</v>
      </c>
      <c r="Q190" s="42">
        <f t="shared" si="12"/>
        <v>36.328571428571429</v>
      </c>
      <c r="R190" s="42">
        <f t="shared" si="13"/>
        <v>48.441558441558435</v>
      </c>
      <c r="S190" s="42">
        <f t="shared" si="14"/>
        <v>53.921052631578945</v>
      </c>
      <c r="T190" s="42">
        <f t="shared" si="15"/>
        <v>62.684931506849317</v>
      </c>
    </row>
    <row r="191" spans="2:20">
      <c r="B191" s="185"/>
      <c r="C191" s="29">
        <v>186</v>
      </c>
      <c r="D191" s="39" t="s">
        <v>404</v>
      </c>
      <c r="E191" s="39">
        <v>39.43</v>
      </c>
      <c r="F191" s="39">
        <v>0.12</v>
      </c>
      <c r="G191" s="39">
        <v>0.74</v>
      </c>
      <c r="H191" s="39">
        <v>54.2</v>
      </c>
      <c r="I191" s="39">
        <v>7.0000000000000007E-2</v>
      </c>
      <c r="J191" s="39">
        <v>0.86</v>
      </c>
      <c r="K191" s="39">
        <v>49.62</v>
      </c>
      <c r="L191" s="39">
        <v>-0.18</v>
      </c>
      <c r="M191" s="39">
        <v>0.8</v>
      </c>
      <c r="N191" s="39">
        <v>47.73</v>
      </c>
      <c r="O191" s="39">
        <v>-0.38</v>
      </c>
      <c r="P191" s="39">
        <v>0.76</v>
      </c>
      <c r="Q191" s="42">
        <f t="shared" si="12"/>
        <v>35.205357142857139</v>
      </c>
      <c r="R191" s="42">
        <f t="shared" si="13"/>
        <v>50.654205607476634</v>
      </c>
      <c r="S191" s="42">
        <f t="shared" si="14"/>
        <v>60.512195121951208</v>
      </c>
      <c r="T191" s="42">
        <f t="shared" si="15"/>
        <v>76.983870967741936</v>
      </c>
    </row>
    <row r="192" spans="2:20">
      <c r="B192" s="185"/>
      <c r="C192" s="29">
        <v>187</v>
      </c>
      <c r="D192" s="39" t="s">
        <v>405</v>
      </c>
      <c r="E192" s="39">
        <v>5.34</v>
      </c>
      <c r="F192" s="39">
        <v>-0.82</v>
      </c>
      <c r="G192" s="39">
        <v>0.16</v>
      </c>
      <c r="H192" s="39">
        <v>11.17</v>
      </c>
      <c r="I192" s="39">
        <v>-0.71</v>
      </c>
      <c r="J192" s="39">
        <v>0.27</v>
      </c>
      <c r="K192" s="39">
        <v>10.3</v>
      </c>
      <c r="L192" s="39">
        <v>-0.76</v>
      </c>
      <c r="M192" s="39">
        <v>0.24</v>
      </c>
      <c r="N192" s="39">
        <v>14.84</v>
      </c>
      <c r="O192" s="39">
        <v>-0.7</v>
      </c>
      <c r="P192" s="39">
        <v>0.31</v>
      </c>
      <c r="Q192" s="42">
        <f t="shared" si="12"/>
        <v>29.666666666666657</v>
      </c>
      <c r="R192" s="42">
        <f t="shared" si="13"/>
        <v>38.517241379310342</v>
      </c>
      <c r="S192" s="42">
        <f t="shared" si="14"/>
        <v>42.916666666666671</v>
      </c>
      <c r="T192" s="42">
        <f t="shared" si="15"/>
        <v>49.466666666666661</v>
      </c>
    </row>
    <row r="193" spans="2:20">
      <c r="B193" s="185"/>
      <c r="C193" s="29">
        <v>188</v>
      </c>
      <c r="D193" s="39" t="s">
        <v>406</v>
      </c>
      <c r="E193" s="39">
        <v>1.37</v>
      </c>
      <c r="F193" s="39">
        <v>-0.95</v>
      </c>
      <c r="G193" s="39">
        <v>0.04</v>
      </c>
      <c r="H193" s="39">
        <v>0.37</v>
      </c>
      <c r="I193" s="39">
        <v>-0.99</v>
      </c>
      <c r="J193" s="39">
        <v>0.01</v>
      </c>
      <c r="K193" s="39">
        <v>3.44</v>
      </c>
      <c r="L193" s="39">
        <v>-0.92</v>
      </c>
      <c r="M193" s="39">
        <v>0.09</v>
      </c>
      <c r="N193" s="39">
        <v>1.55</v>
      </c>
      <c r="O193" s="39">
        <v>-0.97</v>
      </c>
      <c r="P193" s="39">
        <v>0.04</v>
      </c>
      <c r="Q193" s="42">
        <f t="shared" si="12"/>
        <v>27.399999999999977</v>
      </c>
      <c r="R193" s="42">
        <f t="shared" si="13"/>
        <v>36.999999999999964</v>
      </c>
      <c r="S193" s="42">
        <f t="shared" si="14"/>
        <v>43.000000000000021</v>
      </c>
      <c r="T193" s="42">
        <f t="shared" si="15"/>
        <v>51.666666666666622</v>
      </c>
    </row>
    <row r="194" spans="2:20">
      <c r="B194" s="185"/>
      <c r="C194" s="29">
        <v>189</v>
      </c>
      <c r="D194" s="39" t="s">
        <v>407</v>
      </c>
      <c r="E194" s="39">
        <v>1.85</v>
      </c>
      <c r="F194" s="39">
        <v>-0.93</v>
      </c>
      <c r="G194" s="39">
        <v>0.05</v>
      </c>
      <c r="H194" s="39">
        <v>2.64</v>
      </c>
      <c r="I194" s="39">
        <v>-0.92</v>
      </c>
      <c r="J194" s="39">
        <v>0.06</v>
      </c>
      <c r="K194" s="39">
        <v>4.3499999999999996</v>
      </c>
      <c r="L194" s="39">
        <v>-0.88</v>
      </c>
      <c r="M194" s="39">
        <v>0.09</v>
      </c>
      <c r="N194" s="39">
        <v>7.13</v>
      </c>
      <c r="O194" s="39">
        <v>-0.82</v>
      </c>
      <c r="P194" s="39">
        <v>0.13</v>
      </c>
      <c r="Q194" s="42">
        <f t="shared" si="12"/>
        <v>26.428571428571448</v>
      </c>
      <c r="R194" s="42">
        <f t="shared" si="13"/>
        <v>33.000000000000021</v>
      </c>
      <c r="S194" s="42">
        <f t="shared" si="14"/>
        <v>36.25</v>
      </c>
      <c r="T194" s="42">
        <f t="shared" si="15"/>
        <v>39.6111111111111</v>
      </c>
    </row>
    <row r="195" spans="2:20">
      <c r="B195" s="185"/>
      <c r="C195" s="29">
        <v>190</v>
      </c>
      <c r="D195" s="39" t="s">
        <v>408</v>
      </c>
      <c r="E195" s="39">
        <v>5.61</v>
      </c>
      <c r="F195" s="39">
        <v>-0.83</v>
      </c>
      <c r="G195" s="39">
        <v>0.14000000000000001</v>
      </c>
      <c r="H195" s="39">
        <v>12.76</v>
      </c>
      <c r="I195" s="39">
        <v>-0.71</v>
      </c>
      <c r="J195" s="39">
        <v>0.25</v>
      </c>
      <c r="K195" s="39">
        <v>20.79</v>
      </c>
      <c r="L195" s="39">
        <v>-0.57999999999999996</v>
      </c>
      <c r="M195" s="39">
        <v>0.36</v>
      </c>
      <c r="N195" s="39">
        <v>27.39</v>
      </c>
      <c r="O195" s="39">
        <v>-0.53</v>
      </c>
      <c r="P195" s="39">
        <v>0.42</v>
      </c>
      <c r="Q195" s="42">
        <f t="shared" si="12"/>
        <v>32.999999999999993</v>
      </c>
      <c r="R195" s="42">
        <f t="shared" si="13"/>
        <v>43.999999999999993</v>
      </c>
      <c r="S195" s="42">
        <f t="shared" si="14"/>
        <v>49.499999999999993</v>
      </c>
      <c r="T195" s="42">
        <f t="shared" si="15"/>
        <v>58.276595744680854</v>
      </c>
    </row>
    <row r="196" spans="2:20">
      <c r="B196" s="185"/>
      <c r="C196" s="29">
        <v>191</v>
      </c>
      <c r="D196" s="39" t="s">
        <v>409</v>
      </c>
      <c r="E196" s="39">
        <v>36.03</v>
      </c>
      <c r="F196" s="39">
        <v>0.17</v>
      </c>
      <c r="G196" s="39">
        <v>0.59</v>
      </c>
      <c r="H196" s="39">
        <v>56.96</v>
      </c>
      <c r="I196" s="39">
        <v>0.48</v>
      </c>
      <c r="J196" s="39">
        <v>0.7</v>
      </c>
      <c r="K196" s="39">
        <v>62.68</v>
      </c>
      <c r="L196" s="39">
        <v>0.54</v>
      </c>
      <c r="M196" s="39">
        <v>0.69</v>
      </c>
      <c r="N196" s="39">
        <v>84.32</v>
      </c>
      <c r="O196" s="39">
        <v>0.87</v>
      </c>
      <c r="P196" s="39">
        <v>0.78</v>
      </c>
      <c r="Q196" s="42">
        <f t="shared" si="12"/>
        <v>30.794871794871799</v>
      </c>
      <c r="R196" s="42">
        <f t="shared" si="13"/>
        <v>38.486486486486484</v>
      </c>
      <c r="S196" s="42">
        <f t="shared" si="14"/>
        <v>40.701298701298697</v>
      </c>
      <c r="T196" s="42">
        <f t="shared" si="15"/>
        <v>45.090909090909086</v>
      </c>
    </row>
    <row r="197" spans="2:20">
      <c r="B197" s="185"/>
      <c r="C197" s="29">
        <v>192</v>
      </c>
      <c r="D197" s="39" t="s">
        <v>410</v>
      </c>
      <c r="E197" s="39">
        <v>14.02</v>
      </c>
      <c r="F197" s="39">
        <v>-0.49</v>
      </c>
      <c r="G197" s="39">
        <v>0.34</v>
      </c>
      <c r="H197" s="39">
        <v>10.24</v>
      </c>
      <c r="I197" s="39">
        <v>-0.7</v>
      </c>
      <c r="J197" s="39">
        <v>0.22</v>
      </c>
      <c r="K197" s="39">
        <v>4.1100000000000003</v>
      </c>
      <c r="L197" s="39">
        <v>-0.89</v>
      </c>
      <c r="M197" s="39">
        <v>0.09</v>
      </c>
      <c r="N197" s="39">
        <v>7.33</v>
      </c>
      <c r="O197" s="39">
        <v>-0.82</v>
      </c>
      <c r="P197" s="39">
        <v>0.14000000000000001</v>
      </c>
      <c r="Q197" s="42">
        <f t="shared" si="12"/>
        <v>27.490196078431371</v>
      </c>
      <c r="R197" s="42">
        <f t="shared" si="13"/>
        <v>34.133333333333326</v>
      </c>
      <c r="S197" s="42">
        <f t="shared" si="14"/>
        <v>37.363636363636374</v>
      </c>
      <c r="T197" s="42">
        <f t="shared" si="15"/>
        <v>40.722222222222214</v>
      </c>
    </row>
    <row r="198" spans="2:20">
      <c r="B198" s="185"/>
      <c r="C198" s="29">
        <v>193</v>
      </c>
      <c r="D198" s="39" t="s">
        <v>411</v>
      </c>
      <c r="E198" s="39">
        <v>8.25</v>
      </c>
      <c r="F198" s="39">
        <v>-0.75</v>
      </c>
      <c r="G198" s="39">
        <v>0.23</v>
      </c>
      <c r="H198" s="39">
        <v>9.92</v>
      </c>
      <c r="I198" s="39">
        <v>-0.78</v>
      </c>
      <c r="J198" s="39">
        <v>0.23</v>
      </c>
      <c r="K198" s="39">
        <v>9.64</v>
      </c>
      <c r="L198" s="39">
        <v>-0.81</v>
      </c>
      <c r="M198" s="39">
        <v>0.21</v>
      </c>
      <c r="N198" s="39">
        <v>14.87</v>
      </c>
      <c r="O198" s="39">
        <v>-0.75</v>
      </c>
      <c r="P198" s="39">
        <v>0.28000000000000003</v>
      </c>
      <c r="Q198" s="42">
        <f t="shared" si="12"/>
        <v>33</v>
      </c>
      <c r="R198" s="42">
        <f t="shared" si="13"/>
        <v>45.090909090909093</v>
      </c>
      <c r="S198" s="42">
        <f t="shared" si="14"/>
        <v>50.736842105263172</v>
      </c>
      <c r="T198" s="42">
        <f t="shared" si="15"/>
        <v>59.48</v>
      </c>
    </row>
    <row r="199" spans="2:20">
      <c r="B199" s="185"/>
      <c r="C199" s="29">
        <v>194</v>
      </c>
      <c r="D199" s="39" t="s">
        <v>412</v>
      </c>
      <c r="E199" s="39">
        <v>48.78</v>
      </c>
      <c r="F199" s="39">
        <v>0.53</v>
      </c>
      <c r="G199" s="39">
        <v>0.71</v>
      </c>
      <c r="H199" s="39">
        <v>66.92</v>
      </c>
      <c r="I199" s="39">
        <v>0.56000000000000005</v>
      </c>
      <c r="J199" s="39">
        <v>0.78</v>
      </c>
      <c r="K199" s="39">
        <v>97.88</v>
      </c>
      <c r="L199" s="39">
        <v>1.02</v>
      </c>
      <c r="M199" s="39">
        <v>0.95</v>
      </c>
      <c r="N199" s="39">
        <v>115.84</v>
      </c>
      <c r="O199" s="39">
        <v>1.06</v>
      </c>
      <c r="P199" s="39">
        <v>1</v>
      </c>
      <c r="Q199" s="42">
        <f t="shared" si="12"/>
        <v>31.882352941176471</v>
      </c>
      <c r="R199" s="42">
        <f t="shared" si="13"/>
        <v>42.897435897435898</v>
      </c>
      <c r="S199" s="42">
        <f t="shared" si="14"/>
        <v>48.455445544554451</v>
      </c>
      <c r="T199" s="42">
        <f t="shared" si="15"/>
        <v>56.233009708737868</v>
      </c>
    </row>
    <row r="200" spans="2:20">
      <c r="B200" s="185"/>
      <c r="C200" s="29">
        <v>195</v>
      </c>
      <c r="D200" s="39" t="s">
        <v>413</v>
      </c>
      <c r="E200" s="39">
        <v>32.03</v>
      </c>
      <c r="F200" s="39">
        <v>-0.09</v>
      </c>
      <c r="G200" s="39">
        <v>0.51</v>
      </c>
      <c r="H200" s="39">
        <v>8.58</v>
      </c>
      <c r="I200" s="39">
        <v>-0.8</v>
      </c>
      <c r="J200" s="39">
        <v>0.14000000000000001</v>
      </c>
      <c r="K200" s="39">
        <v>3.23</v>
      </c>
      <c r="L200" s="39">
        <v>-0.93</v>
      </c>
      <c r="M200" s="39">
        <v>0.05</v>
      </c>
      <c r="N200" s="39">
        <v>3.54</v>
      </c>
      <c r="O200" s="39">
        <v>-0.93</v>
      </c>
      <c r="P200" s="39">
        <v>0.05</v>
      </c>
      <c r="Q200" s="42">
        <f t="shared" si="12"/>
        <v>35.197802197802197</v>
      </c>
      <c r="R200" s="42">
        <f t="shared" si="13"/>
        <v>42.900000000000013</v>
      </c>
      <c r="S200" s="42">
        <f t="shared" si="14"/>
        <v>46.142857142857174</v>
      </c>
      <c r="T200" s="42">
        <f t="shared" si="15"/>
        <v>50.571428571428605</v>
      </c>
    </row>
    <row r="201" spans="2:20">
      <c r="B201" s="185"/>
      <c r="C201" s="29">
        <v>196</v>
      </c>
      <c r="D201" s="39" t="s">
        <v>414</v>
      </c>
      <c r="E201" s="39">
        <v>1.18</v>
      </c>
      <c r="F201" s="39">
        <v>-0.96</v>
      </c>
      <c r="G201" s="39">
        <v>0.03</v>
      </c>
      <c r="H201" s="39">
        <v>1.45</v>
      </c>
      <c r="I201" s="39">
        <v>-0.96</v>
      </c>
      <c r="J201" s="39">
        <v>0.03</v>
      </c>
      <c r="K201" s="39">
        <v>2.69</v>
      </c>
      <c r="L201" s="39">
        <v>-0.93</v>
      </c>
      <c r="M201" s="39">
        <v>0.05</v>
      </c>
      <c r="N201" s="39">
        <v>1.72</v>
      </c>
      <c r="O201" s="39">
        <v>-0.96</v>
      </c>
      <c r="P201" s="39">
        <v>0.03</v>
      </c>
      <c r="Q201" s="42">
        <f t="shared" si="12"/>
        <v>29.499999999999972</v>
      </c>
      <c r="R201" s="42">
        <f t="shared" si="13"/>
        <v>36.249999999999964</v>
      </c>
      <c r="S201" s="42">
        <f t="shared" si="14"/>
        <v>38.428571428571452</v>
      </c>
      <c r="T201" s="42">
        <f t="shared" si="15"/>
        <v>42.999999999999964</v>
      </c>
    </row>
    <row r="202" spans="2:20">
      <c r="B202" s="185" t="s">
        <v>415</v>
      </c>
      <c r="C202" s="29">
        <v>197</v>
      </c>
      <c r="D202" s="39" t="s">
        <v>416</v>
      </c>
      <c r="E202" s="39">
        <v>35.17</v>
      </c>
      <c r="F202" s="39">
        <v>0.19</v>
      </c>
      <c r="G202" s="39">
        <v>0.63</v>
      </c>
      <c r="H202" s="39">
        <v>22.86</v>
      </c>
      <c r="I202" s="39">
        <v>-0.38</v>
      </c>
      <c r="J202" s="39">
        <v>0.37</v>
      </c>
      <c r="K202" s="39">
        <v>23.4</v>
      </c>
      <c r="L202" s="39">
        <v>-0.43</v>
      </c>
      <c r="M202" s="39">
        <v>0.35</v>
      </c>
      <c r="N202" s="39">
        <v>10.47</v>
      </c>
      <c r="O202" s="39">
        <v>-0.77</v>
      </c>
      <c r="P202" s="39">
        <v>0.15</v>
      </c>
      <c r="Q202" s="42">
        <f t="shared" si="12"/>
        <v>29.554621848739497</v>
      </c>
      <c r="R202" s="42">
        <f t="shared" si="13"/>
        <v>36.87096774193548</v>
      </c>
      <c r="S202" s="42">
        <f t="shared" si="14"/>
        <v>41.052631578947363</v>
      </c>
      <c r="T202" s="42">
        <f t="shared" si="15"/>
        <v>45.521739130434788</v>
      </c>
    </row>
    <row r="203" spans="2:20">
      <c r="B203" s="185"/>
      <c r="C203" s="29">
        <v>198</v>
      </c>
      <c r="D203" s="39" t="s">
        <v>417</v>
      </c>
      <c r="E203" s="39">
        <v>81.47</v>
      </c>
      <c r="F203" s="39">
        <v>0.73</v>
      </c>
      <c r="G203" s="39">
        <v>0.57999999999999996</v>
      </c>
      <c r="H203" s="39">
        <v>120.76</v>
      </c>
      <c r="I203" s="39">
        <v>0.99</v>
      </c>
      <c r="J203" s="39">
        <v>0.66</v>
      </c>
      <c r="K203" s="39">
        <v>163.89</v>
      </c>
      <c r="L203" s="39">
        <v>1.44</v>
      </c>
      <c r="M203" s="39">
        <v>0.75</v>
      </c>
      <c r="N203" s="39">
        <v>183.05</v>
      </c>
      <c r="O203" s="39">
        <v>1.38</v>
      </c>
      <c r="P203" s="39">
        <v>0.75</v>
      </c>
      <c r="Q203" s="42">
        <f t="shared" si="12"/>
        <v>47.092485549132945</v>
      </c>
      <c r="R203" s="42">
        <f t="shared" si="13"/>
        <v>60.683417085427138</v>
      </c>
      <c r="S203" s="42">
        <f t="shared" si="14"/>
        <v>67.168032786885249</v>
      </c>
      <c r="T203" s="42">
        <f t="shared" si="15"/>
        <v>76.911764705882362</v>
      </c>
    </row>
    <row r="204" spans="2:20">
      <c r="B204" s="185"/>
      <c r="C204" s="29">
        <v>199</v>
      </c>
      <c r="D204" s="39" t="s">
        <v>418</v>
      </c>
      <c r="E204" s="39">
        <v>36.36</v>
      </c>
      <c r="F204" s="39">
        <v>-0.13</v>
      </c>
      <c r="G204" s="39">
        <v>0.61</v>
      </c>
      <c r="H204" s="39">
        <v>26.35</v>
      </c>
      <c r="I204" s="39">
        <v>-0.53</v>
      </c>
      <c r="J204" s="39">
        <v>0.43</v>
      </c>
      <c r="K204" s="39">
        <v>22.32</v>
      </c>
      <c r="L204" s="39">
        <v>-0.65</v>
      </c>
      <c r="M204" s="39">
        <v>0.36</v>
      </c>
      <c r="N204" s="39">
        <v>20.67</v>
      </c>
      <c r="O204" s="39">
        <v>-0.72</v>
      </c>
      <c r="P204" s="39">
        <v>0.32</v>
      </c>
      <c r="Q204" s="42">
        <f t="shared" si="12"/>
        <v>41.793103448275865</v>
      </c>
      <c r="R204" s="42">
        <f t="shared" si="13"/>
        <v>56.063829787234049</v>
      </c>
      <c r="S204" s="42">
        <f t="shared" si="14"/>
        <v>63.771428571428579</v>
      </c>
      <c r="T204" s="42">
        <f t="shared" si="15"/>
        <v>73.821428571428569</v>
      </c>
    </row>
    <row r="205" spans="2:20">
      <c r="B205" s="185"/>
      <c r="C205" s="29">
        <v>200</v>
      </c>
      <c r="D205" s="39" t="s">
        <v>419</v>
      </c>
      <c r="E205" s="39">
        <v>3.27</v>
      </c>
      <c r="F205" s="39">
        <f>-0.91</f>
        <v>-0.91</v>
      </c>
      <c r="G205" s="39">
        <v>0.1</v>
      </c>
      <c r="H205" s="39">
        <v>2.71</v>
      </c>
      <c r="I205" s="39">
        <v>-0.94</v>
      </c>
      <c r="J205" s="39">
        <v>7.0000000000000007E-2</v>
      </c>
      <c r="K205" s="39">
        <v>2.96</v>
      </c>
      <c r="L205" s="39">
        <v>-0.94</v>
      </c>
      <c r="M205" s="39">
        <v>7.0000000000000007E-2</v>
      </c>
      <c r="N205" s="39">
        <v>3.77</v>
      </c>
      <c r="O205" s="39">
        <v>-0.93</v>
      </c>
      <c r="P205" s="39">
        <v>0.08</v>
      </c>
      <c r="Q205" s="42">
        <f t="shared" si="12"/>
        <v>36.333333333333343</v>
      </c>
      <c r="R205" s="42">
        <f t="shared" si="13"/>
        <v>45.166666666666629</v>
      </c>
      <c r="S205" s="42">
        <f t="shared" si="14"/>
        <v>49.333333333333286</v>
      </c>
      <c r="T205" s="42">
        <f t="shared" si="15"/>
        <v>53.857142857142897</v>
      </c>
    </row>
    <row r="206" spans="2:20">
      <c r="B206" s="185"/>
      <c r="C206" s="29">
        <v>201</v>
      </c>
      <c r="D206" s="39" t="s">
        <v>420</v>
      </c>
      <c r="E206" s="39">
        <v>2.92</v>
      </c>
      <c r="F206" s="39">
        <v>-0.93</v>
      </c>
      <c r="G206" s="39">
        <v>0.04</v>
      </c>
      <c r="H206" s="39">
        <v>2.64</v>
      </c>
      <c r="I206" s="39">
        <v>-0.95</v>
      </c>
      <c r="J206" s="39">
        <v>0.03</v>
      </c>
      <c r="K206" s="39">
        <v>4.67</v>
      </c>
      <c r="L206" s="39">
        <v>-0.92</v>
      </c>
      <c r="M206" s="39">
        <v>0.05</v>
      </c>
      <c r="N206" s="39">
        <v>5.18</v>
      </c>
      <c r="O206" s="39">
        <v>-0.92</v>
      </c>
      <c r="P206" s="39">
        <v>0.05</v>
      </c>
      <c r="Q206" s="42">
        <f t="shared" si="12"/>
        <v>41.714285714285744</v>
      </c>
      <c r="R206" s="42">
        <f t="shared" si="13"/>
        <v>52.799999999999955</v>
      </c>
      <c r="S206" s="42">
        <f t="shared" si="14"/>
        <v>58.375000000000028</v>
      </c>
      <c r="T206" s="42">
        <f t="shared" si="15"/>
        <v>64.750000000000028</v>
      </c>
    </row>
    <row r="207" spans="2:20">
      <c r="B207" s="185"/>
      <c r="C207" s="29">
        <v>202</v>
      </c>
      <c r="D207" s="39" t="s">
        <v>421</v>
      </c>
      <c r="E207" s="39">
        <v>3.17</v>
      </c>
      <c r="F207" s="39">
        <v>-0.91</v>
      </c>
      <c r="G207" s="39">
        <v>7.0000000000000007E-2</v>
      </c>
      <c r="H207" s="39">
        <v>20.2</v>
      </c>
      <c r="I207" s="39">
        <v>-0.49</v>
      </c>
      <c r="J207" s="39">
        <v>0.28999999999999998</v>
      </c>
      <c r="K207" s="39">
        <v>20.059999999999999</v>
      </c>
      <c r="L207" s="39">
        <v>-0.52</v>
      </c>
      <c r="M207" s="39">
        <v>0.26</v>
      </c>
      <c r="N207" s="39">
        <v>46.59</v>
      </c>
      <c r="O207" s="39">
        <v>0.06</v>
      </c>
      <c r="P207" s="39">
        <v>0.45</v>
      </c>
      <c r="Q207" s="42">
        <f t="shared" si="12"/>
        <v>35.222222222222236</v>
      </c>
      <c r="R207" s="42">
        <f t="shared" si="13"/>
        <v>39.607843137254903</v>
      </c>
      <c r="S207" s="42">
        <f t="shared" si="14"/>
        <v>41.791666666666664</v>
      </c>
      <c r="T207" s="42">
        <f t="shared" si="15"/>
        <v>43.952830188679243</v>
      </c>
    </row>
    <row r="208" spans="2:20">
      <c r="B208" s="185"/>
      <c r="C208" s="29">
        <v>203</v>
      </c>
      <c r="D208" s="39" t="s">
        <v>422</v>
      </c>
      <c r="E208" s="39">
        <v>12.63</v>
      </c>
      <c r="F208" s="39">
        <v>-0.59</v>
      </c>
      <c r="G208" s="39">
        <v>0.28999999999999998</v>
      </c>
      <c r="H208" s="39">
        <v>28.85</v>
      </c>
      <c r="I208" s="39">
        <v>-0.23</v>
      </c>
      <c r="J208" s="39">
        <v>0.51</v>
      </c>
      <c r="K208" s="39">
        <v>35.85</v>
      </c>
      <c r="L208" s="39">
        <v>-0.12</v>
      </c>
      <c r="M208" s="39">
        <v>0.57999999999999996</v>
      </c>
      <c r="N208" s="39">
        <v>51.02</v>
      </c>
      <c r="O208" s="39">
        <v>0.13</v>
      </c>
      <c r="P208" s="39">
        <v>0.71</v>
      </c>
      <c r="Q208" s="42">
        <f t="shared" si="12"/>
        <v>30.804878048780488</v>
      </c>
      <c r="R208" s="42">
        <f t="shared" si="13"/>
        <v>37.467532467532472</v>
      </c>
      <c r="S208" s="42">
        <f t="shared" si="14"/>
        <v>40.738636363636367</v>
      </c>
      <c r="T208" s="42">
        <f t="shared" si="15"/>
        <v>45.150442477876112</v>
      </c>
    </row>
    <row r="209" spans="2:20">
      <c r="B209" s="185"/>
      <c r="C209" s="29">
        <v>204</v>
      </c>
      <c r="D209" s="39" t="s">
        <v>423</v>
      </c>
      <c r="E209" s="39">
        <v>28.3</v>
      </c>
      <c r="F209" s="39">
        <v>-0.22</v>
      </c>
      <c r="G209" s="39">
        <v>0.53</v>
      </c>
      <c r="H209" s="39">
        <v>31.12</v>
      </c>
      <c r="I209" s="39">
        <v>-0.31</v>
      </c>
      <c r="J209" s="39">
        <v>0.5</v>
      </c>
      <c r="K209" s="39">
        <v>36.61</v>
      </c>
      <c r="L209" s="39">
        <v>-0.26</v>
      </c>
      <c r="M209" s="39">
        <v>0.54</v>
      </c>
      <c r="N209" s="39">
        <v>36.29</v>
      </c>
      <c r="O209" s="39">
        <v>-0.34</v>
      </c>
      <c r="P209" s="39">
        <v>0.5</v>
      </c>
      <c r="Q209" s="42">
        <f t="shared" si="12"/>
        <v>36.282051282051285</v>
      </c>
      <c r="R209" s="42">
        <f t="shared" si="13"/>
        <v>45.101449275362327</v>
      </c>
      <c r="S209" s="42">
        <f t="shared" si="14"/>
        <v>49.472972972972975</v>
      </c>
      <c r="T209" s="42">
        <f t="shared" si="15"/>
        <v>54.984848484848492</v>
      </c>
    </row>
    <row r="210" spans="2:20">
      <c r="B210" s="185"/>
      <c r="C210" s="29">
        <v>205</v>
      </c>
      <c r="D210" s="39" t="s">
        <v>424</v>
      </c>
      <c r="E210" s="39">
        <v>23.76</v>
      </c>
      <c r="F210" s="39">
        <v>-0.28000000000000003</v>
      </c>
      <c r="G210" s="39">
        <v>0.47</v>
      </c>
      <c r="H210" s="39">
        <v>44.01</v>
      </c>
      <c r="I210" s="39">
        <v>0</v>
      </c>
      <c r="J210" s="39">
        <v>0.65</v>
      </c>
      <c r="K210" s="39">
        <v>69.760000000000005</v>
      </c>
      <c r="L210" s="39">
        <v>0.41</v>
      </c>
      <c r="M210" s="39">
        <v>0.84</v>
      </c>
      <c r="N210" s="39">
        <v>94.39</v>
      </c>
      <c r="O210" s="39">
        <v>0.62</v>
      </c>
      <c r="P210" s="39">
        <v>0.96</v>
      </c>
      <c r="Q210" s="42">
        <f t="shared" si="12"/>
        <v>33</v>
      </c>
      <c r="R210" s="42">
        <f t="shared" si="13"/>
        <v>44.01</v>
      </c>
      <c r="S210" s="42">
        <f t="shared" si="14"/>
        <v>49.475177304964546</v>
      </c>
      <c r="T210" s="42">
        <f t="shared" si="15"/>
        <v>58.26543209876543</v>
      </c>
    </row>
    <row r="211" spans="2:20">
      <c r="B211" s="185"/>
      <c r="C211" s="29">
        <v>206</v>
      </c>
      <c r="D211" s="39" t="s">
        <v>425</v>
      </c>
      <c r="E211" s="39">
        <v>1.43</v>
      </c>
      <c r="F211" s="39">
        <v>-0.95</v>
      </c>
      <c r="G211" s="39">
        <v>0.03</v>
      </c>
      <c r="H211" s="39">
        <v>1.76</v>
      </c>
      <c r="I211" s="39">
        <v>-0.95</v>
      </c>
      <c r="J211" s="39">
        <v>0.03</v>
      </c>
      <c r="K211" s="39">
        <v>1.9</v>
      </c>
      <c r="L211" s="39">
        <v>-0.95</v>
      </c>
      <c r="M211" s="39">
        <v>0.03</v>
      </c>
      <c r="N211" s="39">
        <v>2.08</v>
      </c>
      <c r="O211" s="39">
        <v>-0.95</v>
      </c>
      <c r="P211" s="39">
        <v>0.03</v>
      </c>
      <c r="Q211" s="42">
        <f t="shared" si="12"/>
        <v>28.599999999999973</v>
      </c>
      <c r="R211" s="42">
        <f t="shared" si="13"/>
        <v>35.199999999999967</v>
      </c>
      <c r="S211" s="42">
        <f t="shared" si="14"/>
        <v>37.999999999999964</v>
      </c>
      <c r="T211" s="42">
        <f t="shared" si="15"/>
        <v>41.599999999999966</v>
      </c>
    </row>
    <row r="212" spans="2:20">
      <c r="B212" s="185"/>
      <c r="C212" s="29">
        <v>207</v>
      </c>
      <c r="D212" s="39" t="s">
        <v>426</v>
      </c>
      <c r="E212" s="39">
        <v>2.15</v>
      </c>
      <c r="F212" s="39">
        <v>-0.93</v>
      </c>
      <c r="G212" s="39">
        <v>0.06</v>
      </c>
      <c r="H212" s="39">
        <v>0.79</v>
      </c>
      <c r="I212" s="39">
        <v>-0.98</v>
      </c>
      <c r="J212" s="39">
        <v>0.02</v>
      </c>
      <c r="K212" s="39">
        <v>3.07</v>
      </c>
      <c r="L212" s="39">
        <v>-0.93</v>
      </c>
      <c r="M212" s="39">
        <v>7.0000000000000007E-2</v>
      </c>
      <c r="N212" s="39">
        <v>4.57</v>
      </c>
      <c r="O212" s="39">
        <v>-0.91</v>
      </c>
      <c r="P212" s="39">
        <v>0.1</v>
      </c>
      <c r="Q212" s="42">
        <f t="shared" si="12"/>
        <v>30.714285714285733</v>
      </c>
      <c r="R212" s="42">
        <f t="shared" si="13"/>
        <v>39.499999999999964</v>
      </c>
      <c r="S212" s="42">
        <f t="shared" si="14"/>
        <v>43.857142857142883</v>
      </c>
      <c r="T212" s="42">
        <f t="shared" si="15"/>
        <v>50.7777777777778</v>
      </c>
    </row>
    <row r="213" spans="2:20">
      <c r="B213" s="185"/>
      <c r="C213" s="29">
        <v>208</v>
      </c>
      <c r="D213" s="39" t="s">
        <v>427</v>
      </c>
      <c r="E213" s="39">
        <v>18.170000000000002</v>
      </c>
      <c r="F213" s="39">
        <v>-0.41</v>
      </c>
      <c r="G213" s="39">
        <v>0.28000000000000003</v>
      </c>
      <c r="H213" s="39">
        <v>54.93</v>
      </c>
      <c r="I213" s="39">
        <v>0.47</v>
      </c>
      <c r="J213" s="39">
        <v>0.46</v>
      </c>
      <c r="K213" s="39">
        <v>56.46</v>
      </c>
      <c r="L213" s="39">
        <v>0.39</v>
      </c>
      <c r="M213" s="39">
        <v>0.4</v>
      </c>
      <c r="N213" s="39">
        <v>13.03</v>
      </c>
      <c r="O213" s="39">
        <v>-0.71</v>
      </c>
      <c r="P213" s="39">
        <v>0.08</v>
      </c>
      <c r="Q213" s="42">
        <f t="shared" si="12"/>
        <v>30.796610169491522</v>
      </c>
      <c r="R213" s="42">
        <f t="shared" si="13"/>
        <v>37.367346938775512</v>
      </c>
      <c r="S213" s="42">
        <f t="shared" si="14"/>
        <v>40.618705035971217</v>
      </c>
      <c r="T213" s="42">
        <f t="shared" si="15"/>
        <v>44.931034482758612</v>
      </c>
    </row>
    <row r="214" spans="2:20">
      <c r="B214" s="185"/>
      <c r="C214" s="29">
        <v>209</v>
      </c>
      <c r="D214" s="39" t="s">
        <v>428</v>
      </c>
      <c r="E214" s="39">
        <v>1.54</v>
      </c>
      <c r="F214" s="39">
        <v>-0.95</v>
      </c>
      <c r="G214" s="39">
        <v>0.04</v>
      </c>
      <c r="H214" s="39">
        <v>2.69</v>
      </c>
      <c r="I214" s="39">
        <v>-0.93</v>
      </c>
      <c r="J214" s="39">
        <v>0.06</v>
      </c>
      <c r="K214" s="39">
        <v>2.92</v>
      </c>
      <c r="L214" s="39">
        <v>-0.93</v>
      </c>
      <c r="M214" s="39">
        <v>0.06</v>
      </c>
      <c r="N214" s="39">
        <v>3.22</v>
      </c>
      <c r="O214" s="39">
        <v>-0.93</v>
      </c>
      <c r="P214" s="39">
        <v>0.06</v>
      </c>
      <c r="Q214" s="42">
        <f t="shared" si="12"/>
        <v>30.799999999999972</v>
      </c>
      <c r="R214" s="42">
        <f t="shared" si="13"/>
        <v>38.428571428571452</v>
      </c>
      <c r="S214" s="42">
        <f t="shared" si="14"/>
        <v>41.714285714285744</v>
      </c>
      <c r="T214" s="42">
        <f t="shared" si="15"/>
        <v>46.000000000000036</v>
      </c>
    </row>
    <row r="215" spans="2:20">
      <c r="B215" s="185"/>
      <c r="C215" s="29">
        <v>210</v>
      </c>
      <c r="D215" s="39" t="s">
        <v>429</v>
      </c>
      <c r="E215" s="39">
        <v>26.66</v>
      </c>
      <c r="F215" s="39">
        <v>0.01</v>
      </c>
      <c r="G215" s="39">
        <v>0.51</v>
      </c>
      <c r="H215" s="39">
        <v>36.299999999999997</v>
      </c>
      <c r="I215" s="39">
        <v>0.1</v>
      </c>
      <c r="J215" s="39">
        <v>0.59</v>
      </c>
      <c r="K215" s="39">
        <v>33.78</v>
      </c>
      <c r="L215" s="39">
        <v>-0.04</v>
      </c>
      <c r="M215" s="39">
        <v>0.52</v>
      </c>
      <c r="N215" s="39">
        <v>45.79</v>
      </c>
      <c r="O215" s="39">
        <v>0.19</v>
      </c>
      <c r="P215" s="39">
        <v>0.61</v>
      </c>
      <c r="Q215" s="42">
        <f t="shared" si="12"/>
        <v>26.396039603960396</v>
      </c>
      <c r="R215" s="42">
        <f t="shared" si="13"/>
        <v>32.999999999999993</v>
      </c>
      <c r="S215" s="42">
        <f t="shared" si="14"/>
        <v>35.1875</v>
      </c>
      <c r="T215" s="42">
        <f t="shared" si="15"/>
        <v>38.478991596638657</v>
      </c>
    </row>
    <row r="216" spans="2:20">
      <c r="B216" s="185"/>
      <c r="C216" s="29">
        <v>211</v>
      </c>
      <c r="D216" s="39" t="s">
        <v>430</v>
      </c>
      <c r="E216" s="39">
        <v>18.16</v>
      </c>
      <c r="F216" s="39">
        <v>-0.34</v>
      </c>
      <c r="G216" s="39">
        <v>0.35</v>
      </c>
      <c r="H216" s="39">
        <v>12.96</v>
      </c>
      <c r="I216" s="39">
        <v>-0.62</v>
      </c>
      <c r="J216" s="39">
        <v>0.23</v>
      </c>
      <c r="K216" s="39">
        <v>13.83</v>
      </c>
      <c r="L216" s="39">
        <v>-0.63</v>
      </c>
      <c r="M216" s="39">
        <v>0.23</v>
      </c>
      <c r="N216" s="39">
        <v>14.65</v>
      </c>
      <c r="O216" s="39">
        <v>-0.64</v>
      </c>
      <c r="P216" s="39">
        <v>0.22</v>
      </c>
      <c r="Q216" s="42">
        <f t="shared" si="12"/>
        <v>27.515151515151519</v>
      </c>
      <c r="R216" s="42">
        <f t="shared" si="13"/>
        <v>34.10526315789474</v>
      </c>
      <c r="S216" s="42">
        <f t="shared" si="14"/>
        <v>37.378378378378379</v>
      </c>
      <c r="T216" s="42">
        <f t="shared" si="15"/>
        <v>40.69444444444445</v>
      </c>
    </row>
    <row r="217" spans="2:20">
      <c r="B217" s="185"/>
      <c r="C217" s="29">
        <v>212</v>
      </c>
      <c r="D217" s="39" t="s">
        <v>431</v>
      </c>
      <c r="E217" s="39">
        <v>4.12</v>
      </c>
      <c r="F217" s="39">
        <v>-0.83</v>
      </c>
      <c r="G217" s="39">
        <v>0.09</v>
      </c>
      <c r="H217" s="39">
        <v>16.02</v>
      </c>
      <c r="I217" s="39">
        <v>-0.46</v>
      </c>
      <c r="J217" s="39">
        <v>0.28000000000000003</v>
      </c>
      <c r="K217" s="39">
        <v>27.4</v>
      </c>
      <c r="L217" s="39">
        <v>-0.14000000000000001</v>
      </c>
      <c r="M217" s="39">
        <v>0.42</v>
      </c>
      <c r="N217" s="39">
        <v>50.04</v>
      </c>
      <c r="O217" s="39">
        <v>0.47</v>
      </c>
      <c r="P217" s="39">
        <v>0.62</v>
      </c>
      <c r="Q217" s="42">
        <f t="shared" si="12"/>
        <v>24.235294117647054</v>
      </c>
      <c r="R217" s="42">
        <f t="shared" si="13"/>
        <v>29.666666666666664</v>
      </c>
      <c r="S217" s="42">
        <f t="shared" si="14"/>
        <v>31.86046511627907</v>
      </c>
      <c r="T217" s="42">
        <f t="shared" si="15"/>
        <v>34.04081632653061</v>
      </c>
    </row>
    <row r="218" spans="2:20">
      <c r="B218" s="185"/>
      <c r="C218" s="29">
        <v>213</v>
      </c>
      <c r="D218" s="39" t="s">
        <v>432</v>
      </c>
      <c r="E218" s="39">
        <v>7.42</v>
      </c>
      <c r="F218" s="39">
        <v>-0.75</v>
      </c>
      <c r="G218" s="39">
        <v>0.12</v>
      </c>
      <c r="H218" s="39">
        <v>6.17</v>
      </c>
      <c r="I218" s="39">
        <v>-0.83</v>
      </c>
      <c r="J218" s="39">
        <v>0.08</v>
      </c>
      <c r="K218" s="39">
        <v>0.79</v>
      </c>
      <c r="L218" s="39">
        <v>-0.98</v>
      </c>
      <c r="M218" s="39">
        <v>0.01</v>
      </c>
      <c r="N218" s="39">
        <v>8.59</v>
      </c>
      <c r="O218" s="39">
        <v>-0.8</v>
      </c>
      <c r="P218" s="39">
        <v>0.09</v>
      </c>
      <c r="Q218" s="42">
        <f t="shared" si="12"/>
        <v>29.68</v>
      </c>
      <c r="R218" s="42">
        <f t="shared" si="13"/>
        <v>36.294117647058812</v>
      </c>
      <c r="S218" s="42">
        <f t="shared" si="14"/>
        <v>39.499999999999964</v>
      </c>
      <c r="T218" s="42">
        <f t="shared" si="15"/>
        <v>42.95000000000001</v>
      </c>
    </row>
    <row r="219" spans="2:20">
      <c r="B219" s="185"/>
      <c r="C219" s="29">
        <v>214</v>
      </c>
      <c r="D219" s="39" t="s">
        <v>433</v>
      </c>
      <c r="E219" s="39">
        <v>4.79</v>
      </c>
      <c r="F219" s="39">
        <v>-0.85</v>
      </c>
      <c r="G219" s="39">
        <v>0.08</v>
      </c>
      <c r="H219" s="39">
        <v>4.34</v>
      </c>
      <c r="I219" s="39">
        <v>-0.89</v>
      </c>
      <c r="J219" s="39">
        <v>0.06</v>
      </c>
      <c r="K219" s="39">
        <v>4.71</v>
      </c>
      <c r="L219" s="39">
        <v>-0.89</v>
      </c>
      <c r="M219" s="39">
        <v>0.06</v>
      </c>
      <c r="N219" s="39">
        <v>5.19</v>
      </c>
      <c r="O219" s="39">
        <v>-0.89</v>
      </c>
      <c r="P219" s="39">
        <v>0.06</v>
      </c>
      <c r="Q219" s="42">
        <f t="shared" si="12"/>
        <v>31.93333333333333</v>
      </c>
      <c r="R219" s="42">
        <f t="shared" si="13"/>
        <v>39.45454545454546</v>
      </c>
      <c r="S219" s="42">
        <f t="shared" si="14"/>
        <v>42.81818181818182</v>
      </c>
      <c r="T219" s="42">
        <f t="shared" si="15"/>
        <v>47.181818181818194</v>
      </c>
    </row>
    <row r="220" spans="2:20">
      <c r="B220" s="185"/>
      <c r="C220" s="29">
        <v>215</v>
      </c>
      <c r="D220" s="39" t="s">
        <v>434</v>
      </c>
      <c r="E220" s="39">
        <v>5.33</v>
      </c>
      <c r="F220" s="39">
        <v>-0.82</v>
      </c>
      <c r="G220" s="39">
        <v>0.09</v>
      </c>
      <c r="H220" s="39">
        <v>1.92</v>
      </c>
      <c r="I220" s="39">
        <v>-0.95</v>
      </c>
      <c r="J220" s="39">
        <v>0.03</v>
      </c>
      <c r="K220" s="39">
        <v>3.42</v>
      </c>
      <c r="L220" s="39">
        <v>-0.92</v>
      </c>
      <c r="M220" s="39">
        <v>0.05</v>
      </c>
      <c r="N220" s="39">
        <v>3.46</v>
      </c>
      <c r="O220" s="39">
        <v>-0.93</v>
      </c>
      <c r="P220" s="39">
        <v>0.05</v>
      </c>
      <c r="Q220" s="42">
        <f t="shared" si="12"/>
        <v>29.611111111111104</v>
      </c>
      <c r="R220" s="42">
        <f t="shared" si="13"/>
        <v>38.399999999999963</v>
      </c>
      <c r="S220" s="42">
        <f t="shared" si="14"/>
        <v>42.750000000000021</v>
      </c>
      <c r="T220" s="42">
        <f t="shared" si="15"/>
        <v>49.428571428571459</v>
      </c>
    </row>
    <row r="221" spans="2:20">
      <c r="B221" s="185"/>
      <c r="C221" s="29">
        <v>216</v>
      </c>
      <c r="D221" s="39" t="s">
        <v>435</v>
      </c>
      <c r="E221" s="39">
        <v>18.100000000000001</v>
      </c>
      <c r="F221" s="39">
        <v>-0.53</v>
      </c>
      <c r="G221" s="39">
        <v>0.25</v>
      </c>
      <c r="H221" s="39">
        <v>23.7</v>
      </c>
      <c r="I221" s="39">
        <v>-0.56000000000000005</v>
      </c>
      <c r="J221" s="39">
        <v>0.24</v>
      </c>
      <c r="K221" s="39">
        <v>37.590000000000003</v>
      </c>
      <c r="L221" s="39">
        <v>-0.4</v>
      </c>
      <c r="M221" s="39">
        <v>0.32</v>
      </c>
      <c r="N221" s="39">
        <v>20.48</v>
      </c>
      <c r="O221" s="39">
        <v>-0.73</v>
      </c>
      <c r="P221" s="39">
        <v>0.16</v>
      </c>
      <c r="Q221" s="42">
        <f t="shared" si="12"/>
        <v>38.510638297872347</v>
      </c>
      <c r="R221" s="42">
        <f t="shared" si="13"/>
        <v>53.863636363636367</v>
      </c>
      <c r="S221" s="42">
        <f t="shared" si="14"/>
        <v>62.650000000000006</v>
      </c>
      <c r="T221" s="42">
        <f t="shared" si="15"/>
        <v>75.851851851851848</v>
      </c>
    </row>
    <row r="222" spans="2:20">
      <c r="B222" s="185"/>
      <c r="C222" s="29">
        <v>217</v>
      </c>
      <c r="D222" s="39" t="s">
        <v>436</v>
      </c>
      <c r="E222" s="39">
        <v>5.42</v>
      </c>
      <c r="F222" s="39">
        <v>-0.83</v>
      </c>
      <c r="G222" s="39">
        <v>0.09</v>
      </c>
      <c r="H222" s="39">
        <v>12.66</v>
      </c>
      <c r="I222" s="39">
        <v>-0.68</v>
      </c>
      <c r="J222" s="39">
        <v>0.15</v>
      </c>
      <c r="K222" s="39">
        <v>23.56</v>
      </c>
      <c r="L222" s="39">
        <v>-0.45</v>
      </c>
      <c r="M222" s="39">
        <v>0.23</v>
      </c>
      <c r="N222" s="39">
        <v>87.47</v>
      </c>
      <c r="O222" s="39">
        <v>0.9</v>
      </c>
      <c r="P222" s="39">
        <v>0.54</v>
      </c>
      <c r="Q222" s="42">
        <f t="shared" si="12"/>
        <v>31.882352941176464</v>
      </c>
      <c r="R222" s="42">
        <f t="shared" si="13"/>
        <v>39.562500000000007</v>
      </c>
      <c r="S222" s="42">
        <f t="shared" si="14"/>
        <v>42.836363636363629</v>
      </c>
      <c r="T222" s="42">
        <f t="shared" si="15"/>
        <v>46.036842105263162</v>
      </c>
    </row>
    <row r="223" spans="2:20">
      <c r="B223" s="185"/>
      <c r="C223" s="29">
        <v>218</v>
      </c>
      <c r="D223" s="39" t="s">
        <v>437</v>
      </c>
      <c r="E223" s="39">
        <v>3.39</v>
      </c>
      <c r="F223" s="39">
        <v>-0.9</v>
      </c>
      <c r="G223" s="39">
        <v>0.06</v>
      </c>
      <c r="H223" s="39">
        <v>3.33</v>
      </c>
      <c r="I223" s="39">
        <v>-0.92</v>
      </c>
      <c r="J223" s="39">
        <v>0.05</v>
      </c>
      <c r="K223" s="39">
        <v>3.61</v>
      </c>
      <c r="L223" s="39">
        <v>-0.92</v>
      </c>
      <c r="M223" s="39">
        <v>0.05</v>
      </c>
      <c r="N223" s="39">
        <v>3.96</v>
      </c>
      <c r="O223" s="39">
        <v>-0.92</v>
      </c>
      <c r="P223" s="39">
        <v>0.05</v>
      </c>
      <c r="Q223" s="42">
        <f t="shared" si="12"/>
        <v>33.900000000000006</v>
      </c>
      <c r="R223" s="42">
        <f t="shared" si="13"/>
        <v>41.625000000000021</v>
      </c>
      <c r="S223" s="42">
        <f t="shared" si="14"/>
        <v>45.125000000000021</v>
      </c>
      <c r="T223" s="42">
        <f t="shared" si="15"/>
        <v>49.500000000000021</v>
      </c>
    </row>
    <row r="224" spans="2:20">
      <c r="B224" s="185"/>
      <c r="C224" s="29">
        <v>219</v>
      </c>
      <c r="D224" s="39" t="s">
        <v>438</v>
      </c>
      <c r="E224" s="39">
        <v>5.44</v>
      </c>
      <c r="F224" s="39">
        <v>-0.85</v>
      </c>
      <c r="G224" s="39">
        <v>7.0000000000000007E-2</v>
      </c>
      <c r="H224" s="39">
        <v>37.96</v>
      </c>
      <c r="I224" s="39">
        <v>-0.25</v>
      </c>
      <c r="J224" s="39">
        <v>0.3</v>
      </c>
      <c r="K224" s="39">
        <v>78.7</v>
      </c>
      <c r="L224" s="39">
        <v>0.35</v>
      </c>
      <c r="M224" s="39">
        <v>0.48</v>
      </c>
      <c r="N224" s="39">
        <v>186.86</v>
      </c>
      <c r="O224" s="39">
        <v>1.74</v>
      </c>
      <c r="P224" s="39">
        <v>0.75</v>
      </c>
      <c r="Q224" s="42">
        <f t="shared" si="12"/>
        <v>36.266666666666666</v>
      </c>
      <c r="R224" s="42">
        <f t="shared" si="13"/>
        <v>50.613333333333337</v>
      </c>
      <c r="S224" s="42">
        <f t="shared" si="14"/>
        <v>58.296296296296298</v>
      </c>
      <c r="T224" s="42">
        <f t="shared" si="15"/>
        <v>68.197080291970806</v>
      </c>
    </row>
    <row r="225" spans="2:20">
      <c r="B225" s="185"/>
      <c r="C225" s="29">
        <v>220</v>
      </c>
      <c r="D225" s="39" t="s">
        <v>439</v>
      </c>
      <c r="E225" s="39">
        <v>8.2799999999999994</v>
      </c>
      <c r="F225" s="39">
        <v>-0.71</v>
      </c>
      <c r="G225" s="39">
        <v>0.21</v>
      </c>
      <c r="H225" s="39">
        <v>2.4500000000000002</v>
      </c>
      <c r="I225" s="39">
        <v>-0.93</v>
      </c>
      <c r="J225" s="39">
        <v>0.06</v>
      </c>
      <c r="K225" s="39">
        <v>3.44</v>
      </c>
      <c r="L225" s="39">
        <v>-0.91</v>
      </c>
      <c r="M225" s="39">
        <v>0.08</v>
      </c>
      <c r="N225" s="39">
        <v>3.72</v>
      </c>
      <c r="O225" s="39">
        <v>-0.91</v>
      </c>
      <c r="P225" s="39">
        <v>0.08</v>
      </c>
      <c r="Q225" s="42">
        <f t="shared" si="12"/>
        <v>28.551724137931028</v>
      </c>
      <c r="R225" s="42">
        <f t="shared" si="13"/>
        <v>35.000000000000028</v>
      </c>
      <c r="S225" s="42">
        <f t="shared" si="14"/>
        <v>38.222222222222236</v>
      </c>
      <c r="T225" s="42">
        <f t="shared" si="15"/>
        <v>41.33333333333335</v>
      </c>
    </row>
    <row r="226" spans="2:20">
      <c r="B226" s="185"/>
      <c r="C226" s="29">
        <v>221</v>
      </c>
      <c r="D226" s="39" t="s">
        <v>440</v>
      </c>
      <c r="E226" s="39">
        <v>6.23</v>
      </c>
      <c r="F226" s="39">
        <v>-0.79</v>
      </c>
      <c r="G226" s="39">
        <v>0.12</v>
      </c>
      <c r="H226" s="39">
        <v>9.51</v>
      </c>
      <c r="I226" s="39">
        <v>-0.73</v>
      </c>
      <c r="J226" s="39">
        <v>0.15</v>
      </c>
      <c r="K226" s="39">
        <v>6.55</v>
      </c>
      <c r="L226" s="39">
        <v>-0.83</v>
      </c>
      <c r="M226" s="39">
        <v>0.1</v>
      </c>
      <c r="N226" s="39">
        <v>5.0199999999999996</v>
      </c>
      <c r="O226" s="39">
        <v>-0.88</v>
      </c>
      <c r="P226" s="39">
        <v>7.0000000000000007E-2</v>
      </c>
      <c r="Q226" s="42">
        <f t="shared" si="12"/>
        <v>29.666666666666675</v>
      </c>
      <c r="R226" s="42">
        <f t="shared" si="13"/>
        <v>35.222222222222221</v>
      </c>
      <c r="S226" s="42">
        <f t="shared" si="14"/>
        <v>38.52941176470587</v>
      </c>
      <c r="T226" s="42">
        <f t="shared" si="15"/>
        <v>41.833333333333329</v>
      </c>
    </row>
    <row r="227" spans="2:20">
      <c r="B227" s="185"/>
      <c r="C227" s="29">
        <v>222</v>
      </c>
      <c r="D227" s="39" t="s">
        <v>441</v>
      </c>
      <c r="E227" s="39">
        <v>58.97</v>
      </c>
      <c r="F227" s="39">
        <v>0.34</v>
      </c>
      <c r="G227" s="39">
        <v>0.48</v>
      </c>
      <c r="H227" s="39">
        <v>157.58000000000001</v>
      </c>
      <c r="I227" s="39">
        <v>1.47</v>
      </c>
      <c r="J227" s="39">
        <v>0.89</v>
      </c>
      <c r="K227" s="39">
        <v>200.8</v>
      </c>
      <c r="L227" s="39">
        <v>1.68</v>
      </c>
      <c r="M227" s="39">
        <v>1</v>
      </c>
      <c r="N227" s="39">
        <v>213.39</v>
      </c>
      <c r="O227" s="39">
        <v>1.33</v>
      </c>
      <c r="P227" s="39">
        <v>1</v>
      </c>
      <c r="Q227" s="42">
        <f t="shared" si="12"/>
        <v>44.007462686567159</v>
      </c>
      <c r="R227" s="42">
        <f t="shared" si="13"/>
        <v>63.79757085020244</v>
      </c>
      <c r="S227" s="42">
        <f t="shared" si="14"/>
        <v>74.925373134328368</v>
      </c>
      <c r="T227" s="42">
        <f t="shared" si="15"/>
        <v>91.583690987124456</v>
      </c>
    </row>
    <row r="228" spans="2:20">
      <c r="B228" s="185"/>
      <c r="C228" s="29">
        <v>223</v>
      </c>
      <c r="D228" s="39" t="s">
        <v>442</v>
      </c>
      <c r="E228" s="39">
        <v>6.27</v>
      </c>
      <c r="F228" s="39">
        <v>-0.81</v>
      </c>
      <c r="G228" s="39">
        <v>0.08</v>
      </c>
      <c r="H228" s="39">
        <v>104.24</v>
      </c>
      <c r="I228" s="39">
        <v>1.56</v>
      </c>
      <c r="J228" s="39">
        <v>0.64</v>
      </c>
      <c r="K228" s="39">
        <v>181.9</v>
      </c>
      <c r="L228" s="39">
        <v>3.13</v>
      </c>
      <c r="M228" s="39">
        <v>0.81</v>
      </c>
      <c r="N228" s="39">
        <v>293.3</v>
      </c>
      <c r="O228" s="39">
        <v>5</v>
      </c>
      <c r="P228" s="39">
        <v>0.92</v>
      </c>
      <c r="Q228" s="42">
        <f t="shared" si="12"/>
        <v>33.000000000000007</v>
      </c>
      <c r="R228" s="42">
        <f t="shared" si="13"/>
        <v>40.71875</v>
      </c>
      <c r="S228" s="42">
        <f t="shared" si="14"/>
        <v>44.043583535108958</v>
      </c>
      <c r="T228" s="42">
        <f t="shared" si="15"/>
        <v>48.883333333333333</v>
      </c>
    </row>
    <row r="229" spans="2:20">
      <c r="B229" s="185" t="s">
        <v>443</v>
      </c>
      <c r="C229" s="29">
        <v>224</v>
      </c>
      <c r="D229" s="39" t="s">
        <v>444</v>
      </c>
      <c r="E229" s="39">
        <v>47.21</v>
      </c>
      <c r="F229" s="39">
        <v>0.33</v>
      </c>
      <c r="G229" s="39">
        <v>0.62</v>
      </c>
      <c r="H229" s="39">
        <v>54.9</v>
      </c>
      <c r="I229" s="39">
        <v>0.25</v>
      </c>
      <c r="J229" s="39">
        <v>0.59</v>
      </c>
      <c r="K229" s="39">
        <v>70.540000000000006</v>
      </c>
      <c r="L229" s="39">
        <v>0.47</v>
      </c>
      <c r="M229" s="39">
        <v>0.66</v>
      </c>
      <c r="N229" s="39">
        <v>71.55</v>
      </c>
      <c r="O229" s="39">
        <v>0.34</v>
      </c>
      <c r="P229" s="39">
        <v>0.61</v>
      </c>
      <c r="Q229" s="42">
        <f t="shared" si="12"/>
        <v>35.496240601503757</v>
      </c>
      <c r="R229" s="42">
        <f t="shared" si="13"/>
        <v>43.92</v>
      </c>
      <c r="S229" s="42">
        <f t="shared" si="14"/>
        <v>47.986394557823132</v>
      </c>
      <c r="T229" s="42">
        <f t="shared" si="15"/>
        <v>53.395522388059696</v>
      </c>
    </row>
    <row r="230" spans="2:20">
      <c r="B230" s="185"/>
      <c r="C230" s="29">
        <v>225</v>
      </c>
      <c r="D230" s="39" t="s">
        <v>445</v>
      </c>
      <c r="E230" s="39">
        <v>12.1</v>
      </c>
      <c r="F230" s="39">
        <v>-0.56000000000000005</v>
      </c>
      <c r="G230" s="39">
        <v>0.24</v>
      </c>
      <c r="H230" s="39">
        <v>17.14</v>
      </c>
      <c r="I230" s="39">
        <v>-0.48</v>
      </c>
      <c r="J230" s="39">
        <v>0.27</v>
      </c>
      <c r="K230" s="39">
        <v>15.22</v>
      </c>
      <c r="L230" s="39">
        <v>-0.57999999999999996</v>
      </c>
      <c r="M230" s="39">
        <v>0.23</v>
      </c>
      <c r="N230" s="39">
        <v>14.64</v>
      </c>
      <c r="O230" s="39">
        <v>-0.57999999999999996</v>
      </c>
      <c r="P230" s="39">
        <v>0.23</v>
      </c>
      <c r="Q230" s="42">
        <f t="shared" si="12"/>
        <v>27.500000000000004</v>
      </c>
      <c r="R230" s="42">
        <f t="shared" si="13"/>
        <v>32.96153846153846</v>
      </c>
      <c r="S230" s="42">
        <f t="shared" si="14"/>
        <v>36.238095238095234</v>
      </c>
      <c r="T230" s="42">
        <f t="shared" si="15"/>
        <v>34.857142857142854</v>
      </c>
    </row>
    <row r="231" spans="2:20">
      <c r="B231" s="185"/>
      <c r="C231" s="29">
        <v>226</v>
      </c>
      <c r="D231" s="39" t="s">
        <v>446</v>
      </c>
      <c r="E231" s="39">
        <v>18.14</v>
      </c>
      <c r="F231" s="39">
        <v>-0.5</v>
      </c>
      <c r="G231" s="39">
        <v>0.33</v>
      </c>
      <c r="H231" s="39">
        <v>6.29</v>
      </c>
      <c r="I231" s="39">
        <v>-0.87</v>
      </c>
      <c r="J231" s="39">
        <v>0.12</v>
      </c>
      <c r="K231" s="39">
        <v>3.23</v>
      </c>
      <c r="L231" s="39">
        <v>-0.94</v>
      </c>
      <c r="M231" s="39">
        <v>0.06</v>
      </c>
      <c r="N231" s="39">
        <v>3.83</v>
      </c>
      <c r="O231" s="39">
        <v>-0.94</v>
      </c>
      <c r="P231" s="39">
        <v>7.0000000000000007E-2</v>
      </c>
      <c r="Q231" s="42">
        <f t="shared" si="12"/>
        <v>36.28</v>
      </c>
      <c r="R231" s="42">
        <f t="shared" si="13"/>
        <v>48.38461538461538</v>
      </c>
      <c r="S231" s="42">
        <f t="shared" si="14"/>
        <v>53.833333333333286</v>
      </c>
      <c r="T231" s="42">
        <f t="shared" si="15"/>
        <v>63.833333333333279</v>
      </c>
    </row>
    <row r="232" spans="2:20">
      <c r="B232" s="185"/>
      <c r="C232" s="29">
        <v>227</v>
      </c>
      <c r="D232" s="39" t="s">
        <v>447</v>
      </c>
      <c r="E232" s="39">
        <v>12.26</v>
      </c>
      <c r="F232" s="39">
        <v>-0.69</v>
      </c>
      <c r="G232" s="39">
        <v>0.16</v>
      </c>
      <c r="H232" s="39">
        <v>21.27</v>
      </c>
      <c r="I232" s="39">
        <v>-0.56999999999999995</v>
      </c>
      <c r="J232" s="39">
        <v>0.23</v>
      </c>
      <c r="K232" s="39">
        <v>27.51</v>
      </c>
      <c r="L232" s="39">
        <v>-0.49</v>
      </c>
      <c r="M232" s="39">
        <v>0.27</v>
      </c>
      <c r="N232" s="39">
        <v>19.39</v>
      </c>
      <c r="O232" s="39">
        <v>-0.68</v>
      </c>
      <c r="P232" s="39">
        <v>0.19</v>
      </c>
      <c r="Q232" s="42">
        <f t="shared" si="12"/>
        <v>39.548387096774185</v>
      </c>
      <c r="R232" s="42">
        <f t="shared" si="13"/>
        <v>49.465116279069761</v>
      </c>
      <c r="S232" s="42">
        <f t="shared" si="14"/>
        <v>53.941176470588239</v>
      </c>
      <c r="T232" s="42">
        <f t="shared" si="15"/>
        <v>60.593750000000014</v>
      </c>
    </row>
    <row r="233" spans="2:20">
      <c r="B233" s="185"/>
      <c r="C233" s="29">
        <v>228</v>
      </c>
      <c r="D233" s="39" t="s">
        <v>448</v>
      </c>
      <c r="E233" s="39">
        <v>4.75</v>
      </c>
      <c r="F233" s="39">
        <v>-0.84</v>
      </c>
      <c r="G233" s="39">
        <v>0.09</v>
      </c>
      <c r="H233" s="39">
        <v>18.86</v>
      </c>
      <c r="I233" s="39">
        <v>-0.51</v>
      </c>
      <c r="J233" s="39">
        <v>0.28999999999999998</v>
      </c>
      <c r="K233" s="39">
        <v>32.17</v>
      </c>
      <c r="L233" s="39">
        <f>-0.25</f>
        <v>-0.25</v>
      </c>
      <c r="M233" s="39">
        <v>0.43</v>
      </c>
      <c r="N233" s="39">
        <v>33.659999999999997</v>
      </c>
      <c r="O233" s="39">
        <v>-0.32</v>
      </c>
      <c r="P233" s="39">
        <v>0.43</v>
      </c>
      <c r="Q233" s="42">
        <f t="shared" si="12"/>
        <v>29.687499999999993</v>
      </c>
      <c r="R233" s="42">
        <f t="shared" si="13"/>
        <v>38.489795918367349</v>
      </c>
      <c r="S233" s="42">
        <f t="shared" si="14"/>
        <v>42.893333333333338</v>
      </c>
      <c r="T233" s="42">
        <f t="shared" si="15"/>
        <v>49.5</v>
      </c>
    </row>
    <row r="234" spans="2:20">
      <c r="B234" s="185"/>
      <c r="C234" s="29">
        <v>229</v>
      </c>
      <c r="D234" s="39" t="s">
        <v>449</v>
      </c>
      <c r="E234" s="39">
        <v>2.89</v>
      </c>
      <c r="F234" s="39">
        <v>-0.92</v>
      </c>
      <c r="G234" s="39">
        <v>0.05</v>
      </c>
      <c r="H234" s="39">
        <v>3.15</v>
      </c>
      <c r="I234" s="39">
        <v>-0.93</v>
      </c>
      <c r="J234" s="39">
        <v>0.05</v>
      </c>
      <c r="K234" s="39">
        <v>1.97</v>
      </c>
      <c r="L234" s="39">
        <v>-0.96</v>
      </c>
      <c r="M234" s="39">
        <v>0.03</v>
      </c>
      <c r="N234" s="39">
        <v>2.77</v>
      </c>
      <c r="O234" s="39">
        <v>-0.95</v>
      </c>
      <c r="P234" s="39">
        <v>0.04</v>
      </c>
      <c r="Q234" s="42">
        <f t="shared" si="12"/>
        <v>36.125000000000021</v>
      </c>
      <c r="R234" s="42">
        <f t="shared" si="13"/>
        <v>45.000000000000028</v>
      </c>
      <c r="S234" s="42">
        <f t="shared" si="14"/>
        <v>49.249999999999957</v>
      </c>
      <c r="T234" s="42">
        <f t="shared" si="15"/>
        <v>55.399999999999949</v>
      </c>
    </row>
    <row r="235" spans="2:20">
      <c r="B235" s="185"/>
      <c r="C235" s="29">
        <v>230</v>
      </c>
      <c r="D235" s="39" t="s">
        <v>450</v>
      </c>
      <c r="E235" s="39">
        <v>17.61</v>
      </c>
      <c r="F235" s="39">
        <v>-0.5</v>
      </c>
      <c r="G235" s="39">
        <v>0.25</v>
      </c>
      <c r="H235" s="39">
        <v>35.950000000000003</v>
      </c>
      <c r="I235" s="39">
        <v>-0.14000000000000001</v>
      </c>
      <c r="J235" s="39">
        <v>0.38</v>
      </c>
      <c r="K235" s="39">
        <v>24.35</v>
      </c>
      <c r="L235" s="39">
        <v>-0.46</v>
      </c>
      <c r="M235" s="39">
        <v>0.26</v>
      </c>
      <c r="N235" s="39">
        <v>33.15</v>
      </c>
      <c r="O235" s="39">
        <v>-0.33</v>
      </c>
      <c r="P235" s="39">
        <v>0.31</v>
      </c>
      <c r="Q235" s="42">
        <f t="shared" si="12"/>
        <v>35.22</v>
      </c>
      <c r="R235" s="42">
        <f t="shared" si="13"/>
        <v>41.802325581395351</v>
      </c>
      <c r="S235" s="42">
        <f t="shared" si="14"/>
        <v>45.092592592592595</v>
      </c>
      <c r="T235" s="42">
        <f t="shared" si="15"/>
        <v>49.477611940298509</v>
      </c>
    </row>
    <row r="236" spans="2:20">
      <c r="B236" s="185"/>
      <c r="C236" s="29">
        <v>231</v>
      </c>
      <c r="D236" s="39" t="s">
        <v>451</v>
      </c>
      <c r="E236" s="39">
        <v>3.83</v>
      </c>
      <c r="F236" s="39">
        <v>-0.88</v>
      </c>
      <c r="G236" s="39">
        <v>7.0000000000000007E-2</v>
      </c>
      <c r="H236" s="39">
        <v>23.18</v>
      </c>
      <c r="I236" s="39">
        <v>-0.43</v>
      </c>
      <c r="J236" s="39">
        <v>0.28999999999999998</v>
      </c>
      <c r="K236" s="39">
        <v>22.53</v>
      </c>
      <c r="L236" s="39">
        <v>-0.5</v>
      </c>
      <c r="M236" s="39">
        <v>0.26</v>
      </c>
      <c r="N236" s="39">
        <v>24.77</v>
      </c>
      <c r="O236" s="39">
        <v>-0.51</v>
      </c>
      <c r="P236" s="39">
        <v>0.25</v>
      </c>
      <c r="Q236" s="42">
        <f t="shared" si="12"/>
        <v>31.916666666666668</v>
      </c>
      <c r="R236" s="42">
        <f t="shared" si="13"/>
        <v>40.666666666666664</v>
      </c>
      <c r="S236" s="42">
        <f t="shared" si="14"/>
        <v>45.06</v>
      </c>
      <c r="T236" s="42">
        <f t="shared" si="15"/>
        <v>50.551020408163268</v>
      </c>
    </row>
    <row r="237" spans="2:20">
      <c r="B237" s="185"/>
      <c r="C237" s="29">
        <v>232</v>
      </c>
      <c r="D237" s="39" t="s">
        <v>452</v>
      </c>
      <c r="E237" s="39">
        <v>8.14</v>
      </c>
      <c r="F237" s="39">
        <v>-0.8</v>
      </c>
      <c r="G237" s="39">
        <v>0.11</v>
      </c>
      <c r="H237" s="39">
        <v>37.96</v>
      </c>
      <c r="I237" s="39">
        <v>-0.25</v>
      </c>
      <c r="J237" s="39">
        <v>0.3</v>
      </c>
      <c r="K237" s="39">
        <v>69.78</v>
      </c>
      <c r="L237" s="39">
        <v>0.27</v>
      </c>
      <c r="M237" s="39">
        <v>0.42</v>
      </c>
      <c r="N237" s="39">
        <v>285.2</v>
      </c>
      <c r="O237" s="39">
        <v>3.72</v>
      </c>
      <c r="P237" s="39">
        <v>0.91</v>
      </c>
      <c r="Q237" s="42">
        <f t="shared" si="12"/>
        <v>40.70000000000001</v>
      </c>
      <c r="R237" s="42">
        <f t="shared" si="13"/>
        <v>50.613333333333337</v>
      </c>
      <c r="S237" s="42">
        <f t="shared" si="14"/>
        <v>54.944881889763778</v>
      </c>
      <c r="T237" s="42">
        <f t="shared" si="15"/>
        <v>60.423728813559315</v>
      </c>
    </row>
    <row r="238" spans="2:20">
      <c r="B238" s="185"/>
      <c r="C238" s="29">
        <v>233</v>
      </c>
      <c r="D238" s="39" t="s">
        <v>453</v>
      </c>
      <c r="E238" s="39">
        <v>5.97</v>
      </c>
      <c r="F238" s="39">
        <v>-0.83</v>
      </c>
      <c r="G238" s="39">
        <v>0.08</v>
      </c>
      <c r="H238" s="39">
        <v>6.41</v>
      </c>
      <c r="I238" s="39">
        <v>-0.85</v>
      </c>
      <c r="J238" s="39">
        <v>7.0000000000000007E-2</v>
      </c>
      <c r="K238" s="39">
        <v>5.98</v>
      </c>
      <c r="L238" s="39">
        <v>-0.87</v>
      </c>
      <c r="M238" s="39">
        <v>0.06</v>
      </c>
      <c r="N238" s="39">
        <v>1.03</v>
      </c>
      <c r="O238" s="39">
        <v>-0.98</v>
      </c>
      <c r="P238" s="39">
        <v>0.01</v>
      </c>
      <c r="Q238" s="42">
        <f t="shared" si="12"/>
        <v>35.117647058823522</v>
      </c>
      <c r="R238" s="42">
        <f t="shared" si="13"/>
        <v>42.733333333333327</v>
      </c>
      <c r="S238" s="42">
        <f t="shared" si="14"/>
        <v>46</v>
      </c>
      <c r="T238" s="42">
        <f t="shared" si="15"/>
        <v>51.499999999999957</v>
      </c>
    </row>
    <row r="239" spans="2:20">
      <c r="B239" s="185"/>
      <c r="C239" s="29">
        <v>234</v>
      </c>
      <c r="D239" s="39" t="s">
        <v>454</v>
      </c>
      <c r="E239" s="39">
        <v>6.34</v>
      </c>
      <c r="F239" s="39">
        <v>-0.82</v>
      </c>
      <c r="G239" s="39">
        <v>0.08</v>
      </c>
      <c r="H239" s="39">
        <v>5.01</v>
      </c>
      <c r="I239" s="39">
        <v>-0.88</v>
      </c>
      <c r="J239" s="39">
        <v>0.05</v>
      </c>
      <c r="K239" s="39">
        <v>5.4</v>
      </c>
      <c r="L239" s="39">
        <v>-0.88</v>
      </c>
      <c r="M239" s="39">
        <v>0.05</v>
      </c>
      <c r="N239" s="39">
        <v>5.93</v>
      </c>
      <c r="O239" s="39">
        <v>-0.88</v>
      </c>
      <c r="P239" s="39">
        <v>0.05</v>
      </c>
      <c r="Q239" s="42">
        <f t="shared" si="12"/>
        <v>35.222222222222214</v>
      </c>
      <c r="R239" s="42">
        <f t="shared" si="13"/>
        <v>41.75</v>
      </c>
      <c r="S239" s="42">
        <f t="shared" si="14"/>
        <v>45.000000000000007</v>
      </c>
      <c r="T239" s="42">
        <f t="shared" si="15"/>
        <v>49.416666666666664</v>
      </c>
    </row>
    <row r="240" spans="2:20">
      <c r="B240" s="185"/>
      <c r="C240" s="29">
        <v>235</v>
      </c>
      <c r="D240" s="39" t="s">
        <v>455</v>
      </c>
      <c r="E240" s="39">
        <v>17.59</v>
      </c>
      <c r="F240" s="39">
        <v>-0.53</v>
      </c>
      <c r="G240" s="39">
        <v>0.27</v>
      </c>
      <c r="H240" s="39">
        <v>34.130000000000003</v>
      </c>
      <c r="I240" s="39">
        <v>-0.31</v>
      </c>
      <c r="J240" s="39">
        <v>0.39</v>
      </c>
      <c r="K240" s="39">
        <v>43.99</v>
      </c>
      <c r="L240" s="39">
        <v>-0.2</v>
      </c>
      <c r="M240" s="39">
        <v>0.44</v>
      </c>
      <c r="N240" s="39">
        <v>63.62</v>
      </c>
      <c r="O240" s="39">
        <v>-0.02</v>
      </c>
      <c r="P240" s="39">
        <v>0.54</v>
      </c>
      <c r="Q240" s="42">
        <f t="shared" si="12"/>
        <v>37.425531914893618</v>
      </c>
      <c r="R240" s="42">
        <f t="shared" si="13"/>
        <v>49.463768115942038</v>
      </c>
      <c r="S240" s="42">
        <f t="shared" si="14"/>
        <v>54.987499999999997</v>
      </c>
      <c r="T240" s="42">
        <f t="shared" si="15"/>
        <v>64.91836734693878</v>
      </c>
    </row>
    <row r="241" spans="2:20">
      <c r="B241" s="185"/>
      <c r="C241" s="29">
        <v>236</v>
      </c>
      <c r="D241" s="39" t="s">
        <v>456</v>
      </c>
      <c r="E241" s="39">
        <v>4.3499999999999996</v>
      </c>
      <c r="F241" s="39">
        <v>-0.89</v>
      </c>
      <c r="G241" s="39">
        <v>0.06</v>
      </c>
      <c r="H241" s="39">
        <v>2.35</v>
      </c>
      <c r="I241" s="39">
        <v>-0.95</v>
      </c>
      <c r="J241" s="39">
        <v>0.03</v>
      </c>
      <c r="K241" s="39">
        <v>1.54</v>
      </c>
      <c r="L241" s="39">
        <v>-0.97</v>
      </c>
      <c r="M241" s="39">
        <v>0.02</v>
      </c>
      <c r="N241" s="39">
        <v>1.65</v>
      </c>
      <c r="O241" s="39">
        <v>-0.97</v>
      </c>
      <c r="P241" s="39">
        <v>0.02</v>
      </c>
      <c r="Q241" s="42">
        <f t="shared" si="12"/>
        <v>39.545454545454547</v>
      </c>
      <c r="R241" s="42">
        <f t="shared" si="13"/>
        <v>46.999999999999957</v>
      </c>
      <c r="S241" s="42">
        <f t="shared" si="14"/>
        <v>51.333333333333286</v>
      </c>
      <c r="T241" s="42">
        <f t="shared" si="15"/>
        <v>54.99999999999995</v>
      </c>
    </row>
    <row r="242" spans="2:20">
      <c r="B242" s="185"/>
      <c r="C242" s="29">
        <v>237</v>
      </c>
      <c r="D242" s="39" t="s">
        <v>457</v>
      </c>
      <c r="E242" s="39">
        <v>1.76</v>
      </c>
      <c r="F242" s="39">
        <v>-0.95</v>
      </c>
      <c r="G242" s="39">
        <v>0.03</v>
      </c>
      <c r="H242" s="39">
        <v>2.1800000000000002</v>
      </c>
      <c r="I242" s="39">
        <v>-0.95</v>
      </c>
      <c r="J242" s="39">
        <v>0.03</v>
      </c>
      <c r="K242" s="39">
        <v>2.35</v>
      </c>
      <c r="L242" s="39">
        <v>-0.95</v>
      </c>
      <c r="M242" s="39">
        <v>0.03</v>
      </c>
      <c r="N242" s="39">
        <v>4.22</v>
      </c>
      <c r="O242" s="39">
        <v>-0.92</v>
      </c>
      <c r="P242" s="39">
        <v>0.05</v>
      </c>
      <c r="Q242" s="42">
        <f t="shared" si="12"/>
        <v>35.199999999999967</v>
      </c>
      <c r="R242" s="42">
        <f t="shared" si="13"/>
        <v>43.599999999999966</v>
      </c>
      <c r="S242" s="42">
        <f t="shared" si="14"/>
        <v>46.999999999999957</v>
      </c>
      <c r="T242" s="42">
        <f t="shared" si="15"/>
        <v>52.750000000000021</v>
      </c>
    </row>
    <row r="243" spans="2:20">
      <c r="B243" s="185"/>
      <c r="C243" s="29">
        <v>238</v>
      </c>
      <c r="D243" s="39" t="s">
        <v>458</v>
      </c>
      <c r="E243" s="39">
        <v>11.96</v>
      </c>
      <c r="F243" s="39">
        <v>-0.66</v>
      </c>
      <c r="G243" s="39">
        <v>0.16</v>
      </c>
      <c r="H243" s="39">
        <v>3.75</v>
      </c>
      <c r="I243" s="39">
        <v>-0.91</v>
      </c>
      <c r="J243" s="39">
        <v>0.04</v>
      </c>
      <c r="K243" s="39">
        <v>3.14</v>
      </c>
      <c r="L243" s="39">
        <v>-0.93</v>
      </c>
      <c r="M243" s="39">
        <v>0.03</v>
      </c>
      <c r="N243" s="39">
        <v>3.46</v>
      </c>
      <c r="O243" s="39">
        <v>-0.93</v>
      </c>
      <c r="P243" s="39">
        <v>0.03</v>
      </c>
      <c r="Q243" s="42">
        <f t="shared" si="12"/>
        <v>35.176470588235297</v>
      </c>
      <c r="R243" s="42">
        <f t="shared" si="13"/>
        <v>41.666666666666679</v>
      </c>
      <c r="S243" s="42">
        <f t="shared" si="14"/>
        <v>44.85714285714289</v>
      </c>
      <c r="T243" s="42">
        <f t="shared" si="15"/>
        <v>49.428571428571459</v>
      </c>
    </row>
    <row r="244" spans="2:20">
      <c r="B244" s="185"/>
      <c r="C244" s="29">
        <v>239</v>
      </c>
      <c r="D244" s="39" t="s">
        <v>459</v>
      </c>
      <c r="E244" s="39">
        <v>2.97</v>
      </c>
      <c r="F244" s="39">
        <v>-0.91</v>
      </c>
      <c r="G244" s="39">
        <v>0.04</v>
      </c>
      <c r="H244" s="39">
        <v>3.54</v>
      </c>
      <c r="I244" s="39">
        <v>-0.91</v>
      </c>
      <c r="J244" s="39">
        <v>0.04</v>
      </c>
      <c r="K244" s="39">
        <v>4.6399999999999997</v>
      </c>
      <c r="L244" s="39">
        <v>-0.89</v>
      </c>
      <c r="M244" s="39">
        <v>0.05</v>
      </c>
      <c r="N244" s="39">
        <v>0.94</v>
      </c>
      <c r="O244" s="39">
        <v>-0.98</v>
      </c>
      <c r="P244" s="39">
        <v>0.01</v>
      </c>
      <c r="Q244" s="42">
        <f t="shared" si="12"/>
        <v>33.000000000000014</v>
      </c>
      <c r="R244" s="42">
        <f t="shared" si="13"/>
        <v>39.33333333333335</v>
      </c>
      <c r="S244" s="42">
        <f t="shared" si="14"/>
        <v>42.181818181818187</v>
      </c>
      <c r="T244" s="42">
        <f t="shared" si="15"/>
        <v>46.999999999999957</v>
      </c>
    </row>
    <row r="245" spans="2:20">
      <c r="B245" s="185"/>
      <c r="C245" s="29">
        <v>240</v>
      </c>
      <c r="D245" s="39" t="s">
        <v>460</v>
      </c>
      <c r="E245" s="39">
        <v>30.02</v>
      </c>
      <c r="F245" s="39">
        <v>-0.12</v>
      </c>
      <c r="G245" s="39">
        <v>0.38</v>
      </c>
      <c r="H245" s="39">
        <v>26.34</v>
      </c>
      <c r="I245" s="39">
        <v>-0.37</v>
      </c>
      <c r="J245" s="39">
        <v>0.28999999999999998</v>
      </c>
      <c r="K245" s="39">
        <v>41.36</v>
      </c>
      <c r="L245" s="39">
        <v>-0.06</v>
      </c>
      <c r="M245" s="39">
        <v>0.38</v>
      </c>
      <c r="N245" s="39">
        <v>51.34</v>
      </c>
      <c r="O245" s="39">
        <v>0.06</v>
      </c>
      <c r="P245" s="39">
        <v>0.42</v>
      </c>
      <c r="Q245" s="42">
        <f t="shared" si="12"/>
        <v>34.11363636363636</v>
      </c>
      <c r="R245" s="42">
        <f t="shared" si="13"/>
        <v>41.80952380952381</v>
      </c>
      <c r="S245" s="42">
        <f t="shared" si="14"/>
        <v>44</v>
      </c>
      <c r="T245" s="42">
        <f t="shared" si="15"/>
        <v>48.433962264150942</v>
      </c>
    </row>
    <row r="246" spans="2:20">
      <c r="B246" s="185" t="s">
        <v>461</v>
      </c>
      <c r="C246" s="29">
        <v>241</v>
      </c>
      <c r="D246" s="39" t="s">
        <v>462</v>
      </c>
      <c r="E246" s="39">
        <v>5.25</v>
      </c>
      <c r="F246" s="39">
        <v>-0.83</v>
      </c>
      <c r="G246" s="39">
        <v>0.09</v>
      </c>
      <c r="H246" s="39">
        <v>3.45</v>
      </c>
      <c r="I246" s="39">
        <v>-0.91</v>
      </c>
      <c r="J246" s="39">
        <v>0.05</v>
      </c>
      <c r="K246" s="39">
        <v>2.9</v>
      </c>
      <c r="L246" s="39">
        <v>-0.93</v>
      </c>
      <c r="M246" s="39">
        <v>0.04</v>
      </c>
      <c r="N246" s="39">
        <v>2.2999999999999998</v>
      </c>
      <c r="O246" s="39">
        <v>-0.95</v>
      </c>
      <c r="P246" s="39">
        <v>0.03</v>
      </c>
      <c r="Q246" s="42">
        <f t="shared" si="12"/>
        <v>30.882352941176464</v>
      </c>
      <c r="R246" s="42">
        <f t="shared" si="13"/>
        <v>38.33333333333335</v>
      </c>
      <c r="S246" s="42">
        <f t="shared" si="14"/>
        <v>41.428571428571459</v>
      </c>
      <c r="T246" s="42">
        <f t="shared" si="15"/>
        <v>45.999999999999957</v>
      </c>
    </row>
    <row r="247" spans="2:20">
      <c r="B247" s="185"/>
      <c r="C247" s="29">
        <v>242</v>
      </c>
      <c r="D247" s="39" t="s">
        <v>463</v>
      </c>
      <c r="E247" s="39">
        <v>14.26</v>
      </c>
      <c r="F247" s="39">
        <v>-0.65</v>
      </c>
      <c r="G247" s="39">
        <v>0.19</v>
      </c>
      <c r="H247" s="39">
        <v>135.76</v>
      </c>
      <c r="I247" s="39">
        <v>2.0099999999999998</v>
      </c>
      <c r="J247" s="39">
        <v>0.82</v>
      </c>
      <c r="K247" s="39">
        <v>220.01</v>
      </c>
      <c r="L247" s="39">
        <v>3.65</v>
      </c>
      <c r="M247" s="39">
        <v>1</v>
      </c>
      <c r="N247" s="39">
        <v>272.20999999999998</v>
      </c>
      <c r="O247" s="39">
        <v>4.4400000000000004</v>
      </c>
      <c r="P247" s="39">
        <v>1</v>
      </c>
      <c r="Q247" s="42">
        <f t="shared" ref="Q247:Q254" si="16">E247/($C$3^(G247)+F247)</f>
        <v>40.742857142857147</v>
      </c>
      <c r="R247" s="42">
        <f t="shared" ref="R247:R254" si="17">H247/($C$3^(J247)+I247)</f>
        <v>45.102990033222589</v>
      </c>
      <c r="S247" s="42">
        <f t="shared" ref="S247:S254" si="18">K247/($C$3^(M247)+L247)</f>
        <v>47.313978494623647</v>
      </c>
      <c r="T247" s="42">
        <f t="shared" ref="T247:T254" si="19">N247/($C$3^(P247)+O247)</f>
        <v>50.038602941176464</v>
      </c>
    </row>
    <row r="248" spans="2:20">
      <c r="B248" s="185"/>
      <c r="C248" s="29">
        <v>243</v>
      </c>
      <c r="D248" s="39" t="s">
        <v>464</v>
      </c>
      <c r="E248" s="39">
        <v>24.31</v>
      </c>
      <c r="F248" s="39">
        <v>-0.33</v>
      </c>
      <c r="G248" s="39">
        <v>0.36</v>
      </c>
      <c r="H248" s="39">
        <v>58.58</v>
      </c>
      <c r="I248" s="39">
        <v>0.3</v>
      </c>
      <c r="J248" s="39">
        <v>0.65</v>
      </c>
      <c r="K248" s="39">
        <v>86.05</v>
      </c>
      <c r="L248" s="39">
        <v>0.78</v>
      </c>
      <c r="M248" s="39">
        <v>0.81</v>
      </c>
      <c r="N248" s="39">
        <v>125.86</v>
      </c>
      <c r="O248" s="39">
        <v>1.34</v>
      </c>
      <c r="P248" s="39">
        <v>1</v>
      </c>
      <c r="Q248" s="42">
        <f t="shared" si="16"/>
        <v>36.28358208955224</v>
      </c>
      <c r="R248" s="42">
        <f t="shared" si="17"/>
        <v>45.061538461538461</v>
      </c>
      <c r="S248" s="42">
        <f t="shared" si="18"/>
        <v>48.342696629213478</v>
      </c>
      <c r="T248" s="42">
        <f t="shared" si="19"/>
        <v>53.786324786324791</v>
      </c>
    </row>
    <row r="249" spans="2:20">
      <c r="B249" s="185"/>
      <c r="C249" s="29">
        <v>244</v>
      </c>
      <c r="D249" s="39" t="s">
        <v>465</v>
      </c>
      <c r="E249" s="39">
        <v>3.51</v>
      </c>
      <c r="F249" s="39">
        <v>-0.89</v>
      </c>
      <c r="G249" s="39">
        <v>0.06</v>
      </c>
      <c r="H249" s="39">
        <v>5.01</v>
      </c>
      <c r="I249" s="39">
        <v>-0.87</v>
      </c>
      <c r="J249" s="39">
        <v>7.0000000000000007E-2</v>
      </c>
      <c r="K249" s="39">
        <v>4.59</v>
      </c>
      <c r="L249" s="39">
        <v>-0.89</v>
      </c>
      <c r="M249" s="39">
        <v>0.06</v>
      </c>
      <c r="N249" s="39">
        <v>4.1500000000000004</v>
      </c>
      <c r="O249" s="39">
        <v>-0.91</v>
      </c>
      <c r="P249" s="39">
        <v>0.05</v>
      </c>
      <c r="Q249" s="42">
        <f t="shared" si="16"/>
        <v>31.90909090909091</v>
      </c>
      <c r="R249" s="42">
        <f t="shared" si="17"/>
        <v>38.538461538461533</v>
      </c>
      <c r="S249" s="42">
        <f t="shared" si="18"/>
        <v>41.727272727272734</v>
      </c>
      <c r="T249" s="42">
        <f t="shared" si="19"/>
        <v>46.111111111111128</v>
      </c>
    </row>
    <row r="250" spans="2:20">
      <c r="B250" s="185"/>
      <c r="C250" s="29">
        <v>245</v>
      </c>
      <c r="D250" s="39" t="s">
        <v>466</v>
      </c>
      <c r="E250" s="39">
        <v>13.86</v>
      </c>
      <c r="F250" s="39">
        <v>-0.63</v>
      </c>
      <c r="G250" s="39">
        <v>0.21</v>
      </c>
      <c r="H250" s="39">
        <v>21.75</v>
      </c>
      <c r="I250" s="39">
        <v>-0.55000000000000004</v>
      </c>
      <c r="J250" s="39">
        <v>0.25</v>
      </c>
      <c r="K250" s="39">
        <v>14.56</v>
      </c>
      <c r="L250" s="39">
        <v>-0.73</v>
      </c>
      <c r="M250" s="39">
        <v>0.16</v>
      </c>
      <c r="N250" s="39">
        <v>21.56</v>
      </c>
      <c r="O250" s="39">
        <v>-0.65</v>
      </c>
      <c r="P250" s="39">
        <v>0.2</v>
      </c>
      <c r="Q250" s="42">
        <f t="shared" si="16"/>
        <v>37.45945945945946</v>
      </c>
      <c r="R250" s="42">
        <f t="shared" si="17"/>
        <v>48.333333333333336</v>
      </c>
      <c r="S250" s="42">
        <f t="shared" si="18"/>
        <v>53.925925925925924</v>
      </c>
      <c r="T250" s="42">
        <f t="shared" si="19"/>
        <v>61.6</v>
      </c>
    </row>
    <row r="251" spans="2:20">
      <c r="B251" s="185"/>
      <c r="C251" s="29">
        <v>246</v>
      </c>
      <c r="D251" s="39" t="s">
        <v>467</v>
      </c>
      <c r="E251" s="39">
        <v>24.89</v>
      </c>
      <c r="F251" s="39">
        <v>-0.22</v>
      </c>
      <c r="G251" s="39">
        <v>0.4</v>
      </c>
      <c r="H251" s="39">
        <v>20.39</v>
      </c>
      <c r="I251" s="39">
        <v>-0.47</v>
      </c>
      <c r="J251" s="39">
        <v>0.27</v>
      </c>
      <c r="K251" s="39">
        <v>21.71</v>
      </c>
      <c r="L251" s="39">
        <v>-0.48</v>
      </c>
      <c r="M251" s="39">
        <v>0.26</v>
      </c>
      <c r="N251" s="39">
        <v>30.94</v>
      </c>
      <c r="O251" s="39">
        <v>-0.33</v>
      </c>
      <c r="P251" s="39">
        <v>0.32</v>
      </c>
      <c r="Q251" s="42">
        <f t="shared" si="16"/>
        <v>31.910256410256409</v>
      </c>
      <c r="R251" s="42">
        <f t="shared" si="17"/>
        <v>38.471698113207545</v>
      </c>
      <c r="S251" s="42">
        <f t="shared" si="18"/>
        <v>41.75</v>
      </c>
      <c r="T251" s="42">
        <f t="shared" si="19"/>
        <v>46.179104477611951</v>
      </c>
    </row>
    <row r="252" spans="2:20">
      <c r="B252" s="185"/>
      <c r="C252" s="29">
        <v>247</v>
      </c>
      <c r="D252" s="39" t="s">
        <v>468</v>
      </c>
      <c r="E252" s="39">
        <v>2.11</v>
      </c>
      <c r="F252" s="39">
        <v>-0.94</v>
      </c>
      <c r="G252" s="39">
        <v>0.03</v>
      </c>
      <c r="H252" s="39">
        <v>2.97</v>
      </c>
      <c r="I252" s="39">
        <v>-0.93</v>
      </c>
      <c r="J252" s="39">
        <v>0.03</v>
      </c>
      <c r="K252" s="39">
        <v>2.2799999999999998</v>
      </c>
      <c r="L252" s="39">
        <v>-0.95</v>
      </c>
      <c r="M252" s="39">
        <v>0.02</v>
      </c>
      <c r="N252" s="39">
        <v>1.48</v>
      </c>
      <c r="O252" s="39">
        <v>-0.97</v>
      </c>
      <c r="P252" s="39">
        <v>0.01</v>
      </c>
      <c r="Q252" s="42">
        <f t="shared" si="16"/>
        <v>35.166666666666636</v>
      </c>
      <c r="R252" s="42">
        <f t="shared" si="17"/>
        <v>42.428571428571459</v>
      </c>
      <c r="S252" s="42">
        <f t="shared" si="18"/>
        <v>45.599999999999959</v>
      </c>
      <c r="T252" s="42">
        <f t="shared" si="19"/>
        <v>49.333333333333286</v>
      </c>
    </row>
    <row r="253" spans="2:20">
      <c r="B253" s="185"/>
      <c r="C253" s="29">
        <v>248</v>
      </c>
      <c r="D253" s="39" t="s">
        <v>469</v>
      </c>
      <c r="E253" s="39">
        <v>40.57</v>
      </c>
      <c r="F253" s="39">
        <v>-0.03</v>
      </c>
      <c r="G253" s="39">
        <v>0.62</v>
      </c>
      <c r="H253" s="39">
        <v>95.34</v>
      </c>
      <c r="I253" s="39">
        <v>0.88</v>
      </c>
      <c r="J253" s="39">
        <v>1</v>
      </c>
      <c r="K253" s="39">
        <v>104.92</v>
      </c>
      <c r="L253" s="39">
        <v>0.97</v>
      </c>
      <c r="M253" s="39">
        <v>1</v>
      </c>
      <c r="N253" s="39">
        <v>121.44</v>
      </c>
      <c r="O253" s="39">
        <v>1.1299999999999999</v>
      </c>
      <c r="P253" s="39">
        <v>1</v>
      </c>
      <c r="Q253" s="42">
        <f t="shared" si="16"/>
        <v>41.824742268041241</v>
      </c>
      <c r="R253" s="42">
        <f t="shared" si="17"/>
        <v>50.712765957446813</v>
      </c>
      <c r="S253" s="42">
        <f t="shared" si="18"/>
        <v>53.258883248730967</v>
      </c>
      <c r="T253" s="42">
        <f t="shared" si="19"/>
        <v>57.014084507042256</v>
      </c>
    </row>
    <row r="254" spans="2:20">
      <c r="B254" s="185"/>
      <c r="C254" s="29">
        <v>249</v>
      </c>
      <c r="D254" s="39" t="s">
        <v>470</v>
      </c>
      <c r="E254" s="39">
        <v>2.31</v>
      </c>
      <c r="F254" s="39">
        <v>-0.93</v>
      </c>
      <c r="G254" s="39">
        <v>0.04</v>
      </c>
      <c r="H254" s="39">
        <v>2.85</v>
      </c>
      <c r="I254" s="39">
        <v>-0.93</v>
      </c>
      <c r="J254" s="39">
        <v>0.04</v>
      </c>
      <c r="K254" s="39">
        <v>3.96</v>
      </c>
      <c r="L254" s="39">
        <v>-0.91</v>
      </c>
      <c r="M254" s="39">
        <v>0.05</v>
      </c>
      <c r="N254" s="39">
        <v>22.78</v>
      </c>
      <c r="O254" s="39">
        <v>-0.53</v>
      </c>
      <c r="P254" s="39">
        <v>0.23</v>
      </c>
      <c r="Q254" s="42">
        <f t="shared" si="16"/>
        <v>33.000000000000021</v>
      </c>
      <c r="R254" s="42">
        <f t="shared" si="17"/>
        <v>40.714285714285744</v>
      </c>
      <c r="S254" s="42">
        <f t="shared" si="18"/>
        <v>44.000000000000014</v>
      </c>
      <c r="T254" s="42">
        <f t="shared" si="19"/>
        <v>48.468085106382986</v>
      </c>
    </row>
    <row r="255" spans="2:20">
      <c r="Q255" s="43"/>
      <c r="R255" s="44"/>
      <c r="S255" s="44"/>
      <c r="T255" s="44"/>
    </row>
    <row r="256" spans="2:20">
      <c r="Q256" s="45"/>
      <c r="R256" s="45"/>
      <c r="S256" s="45"/>
      <c r="T256" s="45"/>
    </row>
    <row r="257" spans="17:20">
      <c r="Q257" s="45"/>
      <c r="R257" s="45"/>
      <c r="S257" s="45"/>
      <c r="T257" s="45"/>
    </row>
    <row r="258" spans="17:20">
      <c r="Q258" s="45"/>
      <c r="R258" s="45"/>
      <c r="S258" s="45"/>
      <c r="T258" s="45"/>
    </row>
    <row r="259" spans="17:20">
      <c r="Q259" s="45"/>
      <c r="R259" s="45"/>
      <c r="S259" s="45"/>
      <c r="T259" s="45"/>
    </row>
  </sheetData>
  <mergeCells count="21">
    <mergeCell ref="B160:B175"/>
    <mergeCell ref="B176:B201"/>
    <mergeCell ref="B202:B228"/>
    <mergeCell ref="B229:B245"/>
    <mergeCell ref="B246:B254"/>
    <mergeCell ref="B76:B84"/>
    <mergeCell ref="B85:B100"/>
    <mergeCell ref="B101:B115"/>
    <mergeCell ref="B116:B143"/>
    <mergeCell ref="B144:B159"/>
    <mergeCell ref="B4:B5"/>
    <mergeCell ref="B6:B20"/>
    <mergeCell ref="B21:B40"/>
    <mergeCell ref="B41:B58"/>
    <mergeCell ref="B59:B75"/>
    <mergeCell ref="Q4:T4"/>
    <mergeCell ref="C4:D5"/>
    <mergeCell ref="E4:G4"/>
    <mergeCell ref="H4:J4"/>
    <mergeCell ref="K4:M4"/>
    <mergeCell ref="N4:P4"/>
  </mergeCells>
  <phoneticPr fontId="2"/>
  <pageMargins left="0.25" right="0.25" top="0.75" bottom="0.75" header="0.3" footer="0.3"/>
  <pageSetup paperSize="9" scale="7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B251E-8D82-4642-B739-1BC0A6DF1940}">
  <dimension ref="B2:S13"/>
  <sheetViews>
    <sheetView workbookViewId="0">
      <selection activeCell="D13" sqref="D13:D14"/>
    </sheetView>
  </sheetViews>
  <sheetFormatPr defaultRowHeight="13.5"/>
  <cols>
    <col min="1" max="1" width="9" style="36"/>
    <col min="2" max="2" width="4.75" style="36" customWidth="1"/>
    <col min="3" max="3" width="16.375" style="36" customWidth="1"/>
    <col min="4" max="19" width="9.625" style="36" customWidth="1"/>
    <col min="20" max="16384" width="9" style="36"/>
  </cols>
  <sheetData>
    <row r="2" spans="2:19">
      <c r="B2" s="36" t="s">
        <v>867</v>
      </c>
    </row>
    <row r="3" spans="2:19">
      <c r="B3" s="36" t="s">
        <v>587</v>
      </c>
      <c r="D3" s="37">
        <v>1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588</v>
      </c>
      <c r="D6" s="70">
        <v>50.302999999999997</v>
      </c>
      <c r="E6" s="92">
        <v>0.106</v>
      </c>
      <c r="F6" s="47">
        <v>0.6</v>
      </c>
      <c r="G6" s="70">
        <v>63.194000000000003</v>
      </c>
      <c r="H6" s="92">
        <v>0.12</v>
      </c>
      <c r="I6" s="47">
        <v>0.6</v>
      </c>
      <c r="J6" s="70">
        <v>69.067999999999998</v>
      </c>
      <c r="K6" s="92">
        <v>0.124</v>
      </c>
      <c r="L6" s="47">
        <v>0.6</v>
      </c>
      <c r="M6" s="70">
        <v>77.013999999999996</v>
      </c>
      <c r="N6" s="92">
        <v>0.129</v>
      </c>
      <c r="O6" s="47">
        <v>0.64</v>
      </c>
      <c r="P6" s="42">
        <f>D6/($D$3^(F6)+E6)</f>
        <v>45.481916817359846</v>
      </c>
      <c r="Q6" s="42">
        <f>G6/($D$3^(I6)+H6)</f>
        <v>56.42321428571428</v>
      </c>
      <c r="R6" s="42">
        <f>J6/($D$3^(L6)+K6)</f>
        <v>61.448398576512446</v>
      </c>
      <c r="S6" s="42">
        <f>M6/($D$3^(O6)+N6)</f>
        <v>68.214348981399468</v>
      </c>
    </row>
    <row r="7" spans="2:19">
      <c r="B7" s="29">
        <v>2</v>
      </c>
      <c r="C7" s="39" t="s">
        <v>589</v>
      </c>
      <c r="D7" s="70">
        <v>7.0049999999999999</v>
      </c>
      <c r="E7" s="92">
        <v>0.55600000000000005</v>
      </c>
      <c r="F7" s="72">
        <v>24</v>
      </c>
      <c r="G7" s="70">
        <v>8.7349999999999994</v>
      </c>
      <c r="H7" s="92">
        <v>0.55000000000000004</v>
      </c>
      <c r="I7" s="72">
        <v>24</v>
      </c>
      <c r="J7" s="70">
        <v>9.5239999999999991</v>
      </c>
      <c r="K7" s="92">
        <v>0.54900000000000004</v>
      </c>
      <c r="L7" s="72">
        <v>24</v>
      </c>
      <c r="M7" s="70">
        <v>10.589</v>
      </c>
      <c r="N7" s="92">
        <v>0.54700000000000004</v>
      </c>
      <c r="O7" s="72">
        <v>24</v>
      </c>
      <c r="P7" s="42">
        <f>D7*(F7)^E7</f>
        <v>41.002051804421484</v>
      </c>
      <c r="Q7" s="42">
        <f>G7*(I7)^H7</f>
        <v>50.162490704104819</v>
      </c>
      <c r="R7" s="42">
        <f>J7*(L7)^K7</f>
        <v>54.519938646350887</v>
      </c>
      <c r="S7" s="42">
        <f>M7*(O7)^N7</f>
        <v>60.232445664289514</v>
      </c>
    </row>
    <row r="8" spans="2:19">
      <c r="B8" s="29">
        <v>3</v>
      </c>
      <c r="C8" s="39" t="s">
        <v>590</v>
      </c>
      <c r="D8" s="70">
        <v>9.0589999999999993</v>
      </c>
      <c r="E8" s="92">
        <v>0.55600000000000005</v>
      </c>
      <c r="F8" s="72">
        <v>24</v>
      </c>
      <c r="G8" s="70">
        <v>11.438000000000001</v>
      </c>
      <c r="H8" s="92">
        <v>0.55000000000000004</v>
      </c>
      <c r="I8" s="72">
        <v>24</v>
      </c>
      <c r="J8" s="70">
        <v>12.525</v>
      </c>
      <c r="K8" s="92">
        <v>0.54900000000000004</v>
      </c>
      <c r="L8" s="72">
        <v>24</v>
      </c>
      <c r="M8" s="70">
        <v>13.99</v>
      </c>
      <c r="N8" s="92">
        <v>0.54700000000000004</v>
      </c>
      <c r="O8" s="72">
        <v>24</v>
      </c>
      <c r="P8" s="42">
        <f t="shared" ref="P8:P11" si="0">D8*(F8)^E8</f>
        <v>53.024637729657989</v>
      </c>
      <c r="Q8" s="42">
        <f t="shared" ref="Q8:Q11" si="1">G8*(I8)^H8</f>
        <v>65.685010723932578</v>
      </c>
      <c r="R8" s="42">
        <f t="shared" ref="R8:R11" si="2">J8*(L8)^K8</f>
        <v>71.699100330275613</v>
      </c>
      <c r="S8" s="42">
        <f t="shared" ref="S8:S11" si="3">M8*(O8)^N8</f>
        <v>79.578044654208171</v>
      </c>
    </row>
    <row r="9" spans="2:19">
      <c r="B9" s="29">
        <v>4</v>
      </c>
      <c r="C9" s="39" t="s">
        <v>591</v>
      </c>
      <c r="D9" s="70">
        <v>8.7840000000000007</v>
      </c>
      <c r="E9" s="92">
        <v>0.55600000000000005</v>
      </c>
      <c r="F9" s="72">
        <v>24</v>
      </c>
      <c r="G9" s="70">
        <v>11.031000000000001</v>
      </c>
      <c r="H9" s="92">
        <v>0.55000000000000004</v>
      </c>
      <c r="I9" s="72">
        <v>24</v>
      </c>
      <c r="J9" s="70">
        <v>12.058</v>
      </c>
      <c r="K9" s="92">
        <v>0.54900000000000004</v>
      </c>
      <c r="L9" s="72">
        <v>24</v>
      </c>
      <c r="M9" s="70">
        <v>13.441000000000001</v>
      </c>
      <c r="N9" s="92">
        <v>0.54700000000000004</v>
      </c>
      <c r="O9" s="72">
        <v>24</v>
      </c>
      <c r="P9" s="42">
        <f t="shared" si="0"/>
        <v>51.414992583874145</v>
      </c>
      <c r="Q9" s="42">
        <f t="shared" si="1"/>
        <v>63.347731534857509</v>
      </c>
      <c r="R9" s="42">
        <f t="shared" si="2"/>
        <v>69.02576860538629</v>
      </c>
      <c r="S9" s="42">
        <f t="shared" si="3"/>
        <v>76.455217884003716</v>
      </c>
    </row>
    <row r="10" spans="2:19">
      <c r="B10" s="29">
        <v>5</v>
      </c>
      <c r="C10" s="39" t="s">
        <v>592</v>
      </c>
      <c r="D10" s="70">
        <v>11.198</v>
      </c>
      <c r="E10" s="92">
        <v>0.55600000000000005</v>
      </c>
      <c r="F10" s="72">
        <v>24</v>
      </c>
      <c r="G10" s="70">
        <v>13.92</v>
      </c>
      <c r="H10" s="92">
        <v>0.55000000000000004</v>
      </c>
      <c r="I10" s="72">
        <v>24</v>
      </c>
      <c r="J10" s="70">
        <v>15.163</v>
      </c>
      <c r="K10" s="92">
        <v>0.54900000000000004</v>
      </c>
      <c r="L10" s="72">
        <v>24</v>
      </c>
      <c r="M10" s="70">
        <v>16.838999999999999</v>
      </c>
      <c r="N10" s="92">
        <v>0.54700000000000004</v>
      </c>
      <c r="O10" s="72">
        <v>24</v>
      </c>
      <c r="P10" s="42">
        <f t="shared" si="0"/>
        <v>65.5447503363186</v>
      </c>
      <c r="Q10" s="42">
        <f t="shared" si="1"/>
        <v>79.938393886793264</v>
      </c>
      <c r="R10" s="42">
        <f t="shared" si="2"/>
        <v>86.800276112412703</v>
      </c>
      <c r="S10" s="42">
        <f t="shared" si="3"/>
        <v>95.783752246762774</v>
      </c>
    </row>
    <row r="11" spans="2:19">
      <c r="B11" s="29">
        <v>6</v>
      </c>
      <c r="C11" s="39" t="s">
        <v>593</v>
      </c>
      <c r="D11" s="70">
        <v>13.728</v>
      </c>
      <c r="E11" s="92">
        <v>0.55600000000000005</v>
      </c>
      <c r="F11" s="72">
        <v>24</v>
      </c>
      <c r="G11" s="70">
        <v>17.085999999999999</v>
      </c>
      <c r="H11" s="92">
        <v>0.55000000000000004</v>
      </c>
      <c r="I11" s="72">
        <v>24</v>
      </c>
      <c r="J11" s="70">
        <v>18.619</v>
      </c>
      <c r="K11" s="92">
        <v>0.54900000000000004</v>
      </c>
      <c r="L11" s="72">
        <v>24</v>
      </c>
      <c r="M11" s="70">
        <v>20.687000000000001</v>
      </c>
      <c r="N11" s="92">
        <v>0.54700000000000004</v>
      </c>
      <c r="O11" s="72">
        <v>24</v>
      </c>
      <c r="P11" s="42">
        <f t="shared" si="0"/>
        <v>80.353485677530074</v>
      </c>
      <c r="Q11" s="42">
        <f t="shared" si="1"/>
        <v>98.119784335470513</v>
      </c>
      <c r="R11" s="42">
        <f t="shared" si="2"/>
        <v>106.58407577240732</v>
      </c>
      <c r="S11" s="42">
        <f t="shared" si="3"/>
        <v>117.67198068345994</v>
      </c>
    </row>
    <row r="12" spans="2:19">
      <c r="B12" s="29">
        <v>7</v>
      </c>
      <c r="C12" s="39" t="s">
        <v>594</v>
      </c>
      <c r="D12" s="70">
        <v>60.137</v>
      </c>
      <c r="E12" s="92">
        <v>0.104</v>
      </c>
      <c r="F12" s="91">
        <v>0.5</v>
      </c>
      <c r="G12" s="70">
        <v>75.997</v>
      </c>
      <c r="H12" s="92">
        <v>0.128</v>
      </c>
      <c r="I12" s="91">
        <v>0.5</v>
      </c>
      <c r="J12" s="70">
        <v>83.24</v>
      </c>
      <c r="K12" s="92">
        <v>0.13700000000000001</v>
      </c>
      <c r="L12" s="91">
        <v>0.5</v>
      </c>
      <c r="M12" s="70">
        <v>93.003</v>
      </c>
      <c r="N12" s="92">
        <v>0.14599999999999999</v>
      </c>
      <c r="O12" s="91">
        <v>0.5</v>
      </c>
      <c r="P12" s="42">
        <f>D12/($D$3^(F12)+E12)</f>
        <v>54.471920289855071</v>
      </c>
      <c r="Q12" s="42">
        <f>G12/($D$3^(I12)+H12)</f>
        <v>67.373226950354606</v>
      </c>
      <c r="R12" s="42">
        <f>J12/($D$3^(L12)+K12)</f>
        <v>73.210202286719436</v>
      </c>
      <c r="S12" s="42">
        <f>M12/($D$3^(O12)+N12)</f>
        <v>81.154450261780113</v>
      </c>
    </row>
    <row r="13" spans="2:19">
      <c r="B13" s="29">
        <v>8</v>
      </c>
      <c r="C13" s="39" t="s">
        <v>595</v>
      </c>
      <c r="D13" s="70">
        <v>11.257</v>
      </c>
      <c r="E13" s="93">
        <v>0.46300000000000002</v>
      </c>
      <c r="F13" s="73">
        <v>24</v>
      </c>
      <c r="G13" s="70">
        <v>14.369</v>
      </c>
      <c r="H13" s="93">
        <v>0.45500000000000002</v>
      </c>
      <c r="I13" s="73">
        <v>24</v>
      </c>
      <c r="J13" s="70">
        <v>15.79</v>
      </c>
      <c r="K13" s="93">
        <v>0.45300000000000001</v>
      </c>
      <c r="L13" s="73">
        <v>24</v>
      </c>
      <c r="M13" s="70">
        <v>17.706</v>
      </c>
      <c r="N13" s="93">
        <v>0.45</v>
      </c>
      <c r="O13" s="73">
        <v>24</v>
      </c>
      <c r="P13" s="42">
        <f t="shared" ref="P13" si="4">D13*(F13)^E13</f>
        <v>49.029839434888309</v>
      </c>
      <c r="Q13" s="42">
        <f t="shared" ref="Q13" si="5">G13*(I13)^H13</f>
        <v>61.013039343251144</v>
      </c>
      <c r="R13" s="42">
        <f t="shared" ref="R13" si="6">J13*(L13)^K13</f>
        <v>66.622023989623699</v>
      </c>
      <c r="S13" s="42">
        <f t="shared" ref="S13" si="7">M13*(O13)^N13</f>
        <v>73.9972395289426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ED4FD-5B3B-4D0F-BF4E-89FC11AA4DE1}">
  <dimension ref="B2:S19"/>
  <sheetViews>
    <sheetView workbookViewId="0">
      <selection activeCell="D24" sqref="D24"/>
    </sheetView>
  </sheetViews>
  <sheetFormatPr defaultRowHeight="13.5"/>
  <cols>
    <col min="1" max="1" width="9" style="36"/>
    <col min="2" max="2" width="4.75" style="36" customWidth="1"/>
    <col min="3" max="3" width="16.25" style="36" customWidth="1"/>
    <col min="4" max="19" width="9.625" style="36" customWidth="1"/>
    <col min="20" max="16384" width="9" style="36"/>
  </cols>
  <sheetData>
    <row r="2" spans="2:19">
      <c r="B2" s="36" t="s">
        <v>868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596</v>
      </c>
      <c r="D6" s="91">
        <v>1434.5</v>
      </c>
      <c r="E6" s="77">
        <v>7.26</v>
      </c>
      <c r="F6" s="47">
        <v>0.82</v>
      </c>
      <c r="G6" s="91">
        <v>1908.3</v>
      </c>
      <c r="H6" s="77">
        <v>8.0399999999999991</v>
      </c>
      <c r="I6" s="47">
        <v>0.84</v>
      </c>
      <c r="J6" s="91">
        <v>2156.1</v>
      </c>
      <c r="K6" s="77">
        <v>8.43</v>
      </c>
      <c r="L6" s="47">
        <v>0.85</v>
      </c>
      <c r="M6" s="91">
        <v>2606</v>
      </c>
      <c r="N6" s="77">
        <v>9.57</v>
      </c>
      <c r="O6" s="47">
        <v>0.87</v>
      </c>
      <c r="P6" s="42">
        <f t="shared" ref="P6:P19" si="0">D6/($D$3^(F6)+E6)</f>
        <v>39.876730323806719</v>
      </c>
      <c r="Q6" s="42">
        <f t="shared" ref="Q6:Q19" si="1">G6/($D$3^(I6)+H6)</f>
        <v>48.676703018813541</v>
      </c>
      <c r="R6" s="42">
        <f t="shared" ref="R6:R19" si="2">J6/($D$3^(L6)+K6)</f>
        <v>52.721558904176398</v>
      </c>
      <c r="S6" s="42">
        <f t="shared" ref="S6:S19" si="3">M6/($D$3^(O6)+N6)</f>
        <v>58.161328152557225</v>
      </c>
    </row>
    <row r="7" spans="2:19">
      <c r="B7" s="29">
        <v>2</v>
      </c>
      <c r="C7" s="39" t="s">
        <v>597</v>
      </c>
      <c r="D7" s="91">
        <v>965.1</v>
      </c>
      <c r="E7" s="77">
        <v>5.51</v>
      </c>
      <c r="F7" s="47">
        <v>0.7</v>
      </c>
      <c r="G7" s="91">
        <v>1453.4</v>
      </c>
      <c r="H7" s="77">
        <v>7.27</v>
      </c>
      <c r="I7" s="47">
        <v>0.74</v>
      </c>
      <c r="J7" s="91">
        <v>1658</v>
      </c>
      <c r="K7" s="77">
        <v>7.74</v>
      </c>
      <c r="L7" s="47">
        <v>0.75</v>
      </c>
      <c r="M7" s="91">
        <v>2030.5</v>
      </c>
      <c r="N7" s="77">
        <v>8.91</v>
      </c>
      <c r="O7" s="47">
        <v>0.77</v>
      </c>
      <c r="P7" s="42">
        <f t="shared" si="0"/>
        <v>41.820254085990612</v>
      </c>
      <c r="Q7" s="42">
        <f t="shared" si="1"/>
        <v>51.975075283292938</v>
      </c>
      <c r="R7" s="42">
        <f t="shared" si="2"/>
        <v>56.590417029751379</v>
      </c>
      <c r="S7" s="42">
        <f t="shared" si="3"/>
        <v>62.848449277099895</v>
      </c>
    </row>
    <row r="8" spans="2:19">
      <c r="B8" s="29">
        <v>3</v>
      </c>
      <c r="C8" s="39" t="s">
        <v>598</v>
      </c>
      <c r="D8" s="91">
        <v>1285.9000000000001</v>
      </c>
      <c r="E8" s="77">
        <v>5.83</v>
      </c>
      <c r="F8" s="47">
        <v>0.82</v>
      </c>
      <c r="G8" s="91">
        <v>1899.6</v>
      </c>
      <c r="H8" s="77">
        <v>7.45</v>
      </c>
      <c r="I8" s="47">
        <v>0.86</v>
      </c>
      <c r="J8" s="91">
        <v>2158.4</v>
      </c>
      <c r="K8" s="77">
        <v>7.86</v>
      </c>
      <c r="L8" s="47">
        <v>0.87</v>
      </c>
      <c r="M8" s="91">
        <v>2617.1</v>
      </c>
      <c r="N8" s="77">
        <v>8.91</v>
      </c>
      <c r="O8" s="47">
        <v>0.89</v>
      </c>
      <c r="P8" s="42">
        <f t="shared" si="0"/>
        <v>37.225677443825255</v>
      </c>
      <c r="Q8" s="42">
        <f t="shared" si="1"/>
        <v>46.025424591012197</v>
      </c>
      <c r="R8" s="42">
        <f t="shared" si="2"/>
        <v>50.083064263312181</v>
      </c>
      <c r="S8" s="42">
        <f t="shared" si="3"/>
        <v>55.50202537857237</v>
      </c>
    </row>
    <row r="9" spans="2:19">
      <c r="B9" s="29">
        <v>4</v>
      </c>
      <c r="C9" s="39" t="s">
        <v>599</v>
      </c>
      <c r="D9" s="91">
        <v>1145</v>
      </c>
      <c r="E9" s="77">
        <v>8.33</v>
      </c>
      <c r="F9" s="47">
        <v>0.67</v>
      </c>
      <c r="G9" s="91">
        <v>1486</v>
      </c>
      <c r="H9" s="77">
        <v>9.08</v>
      </c>
      <c r="I9" s="47">
        <v>0.67</v>
      </c>
      <c r="J9" s="91">
        <v>1642</v>
      </c>
      <c r="K9" s="77">
        <v>9.33</v>
      </c>
      <c r="L9" s="47">
        <v>0.67</v>
      </c>
      <c r="M9" s="91">
        <v>1976</v>
      </c>
      <c r="N9" s="77">
        <v>10.57</v>
      </c>
      <c r="O9" s="47">
        <v>0.68</v>
      </c>
      <c r="P9" s="42">
        <f t="shared" si="0"/>
        <v>47.974609398800254</v>
      </c>
      <c r="Q9" s="42">
        <f t="shared" si="1"/>
        <v>60.365299830701019</v>
      </c>
      <c r="R9" s="42">
        <f t="shared" si="2"/>
        <v>66.031840084617016</v>
      </c>
      <c r="S9" s="42">
        <f t="shared" si="3"/>
        <v>73.852252870131068</v>
      </c>
    </row>
    <row r="10" spans="2:19">
      <c r="B10" s="29">
        <v>5</v>
      </c>
      <c r="C10" s="39" t="s">
        <v>600</v>
      </c>
      <c r="D10" s="91">
        <v>1874.9</v>
      </c>
      <c r="E10" s="77">
        <v>12.75</v>
      </c>
      <c r="F10" s="47">
        <v>0.87</v>
      </c>
      <c r="G10" s="91">
        <v>2552.1999999999998</v>
      </c>
      <c r="H10" s="77">
        <v>13.94</v>
      </c>
      <c r="I10" s="47">
        <v>0.89</v>
      </c>
      <c r="J10" s="91">
        <v>3062.3</v>
      </c>
      <c r="K10" s="77">
        <v>15.73</v>
      </c>
      <c r="L10" s="47">
        <v>0.91</v>
      </c>
      <c r="M10" s="91">
        <v>3563.5</v>
      </c>
      <c r="N10" s="77">
        <v>16.54</v>
      </c>
      <c r="O10" s="47">
        <v>0.92</v>
      </c>
      <c r="P10" s="42">
        <f t="shared" si="0"/>
        <v>39.071483193757743</v>
      </c>
      <c r="Q10" s="42">
        <f t="shared" si="1"/>
        <v>48.908428927957239</v>
      </c>
      <c r="R10" s="42">
        <f t="shared" si="2"/>
        <v>53.502436469967293</v>
      </c>
      <c r="S10" s="42">
        <f t="shared" si="3"/>
        <v>59.608900720580777</v>
      </c>
    </row>
    <row r="11" spans="2:19">
      <c r="B11" s="29">
        <v>6</v>
      </c>
      <c r="C11" s="39" t="s">
        <v>601</v>
      </c>
      <c r="D11" s="91">
        <v>2248.4</v>
      </c>
      <c r="E11" s="77">
        <v>12.87</v>
      </c>
      <c r="F11" s="47">
        <v>0.88</v>
      </c>
      <c r="G11" s="91">
        <v>3485</v>
      </c>
      <c r="H11" s="77">
        <v>17.47</v>
      </c>
      <c r="I11" s="47">
        <v>0.93</v>
      </c>
      <c r="J11" s="91">
        <v>3963.4</v>
      </c>
      <c r="K11" s="77">
        <v>18.600000000000001</v>
      </c>
      <c r="L11" s="47">
        <v>0.94</v>
      </c>
      <c r="M11" s="91">
        <v>4801.2</v>
      </c>
      <c r="N11" s="77">
        <v>20.83</v>
      </c>
      <c r="O11" s="47">
        <v>0.96</v>
      </c>
      <c r="P11" s="42">
        <f t="shared" si="0"/>
        <v>45.349803455007915</v>
      </c>
      <c r="Q11" s="42">
        <f t="shared" si="1"/>
        <v>55.743469569903304</v>
      </c>
      <c r="R11" s="42">
        <f t="shared" si="2"/>
        <v>60.481062838002401</v>
      </c>
      <c r="S11" s="42">
        <f t="shared" si="3"/>
        <v>66.900721061901876</v>
      </c>
    </row>
    <row r="12" spans="2:19">
      <c r="B12" s="29">
        <v>7</v>
      </c>
      <c r="C12" s="39" t="s">
        <v>602</v>
      </c>
      <c r="D12" s="91">
        <v>411.7</v>
      </c>
      <c r="E12" s="77">
        <v>0.62</v>
      </c>
      <c r="F12" s="47">
        <v>0.56999999999999995</v>
      </c>
      <c r="G12" s="91">
        <v>305.7</v>
      </c>
      <c r="H12" s="77">
        <v>0.36</v>
      </c>
      <c r="I12" s="47">
        <v>0.46</v>
      </c>
      <c r="J12" s="91">
        <v>352.5</v>
      </c>
      <c r="K12" s="77">
        <v>0.52</v>
      </c>
      <c r="L12" s="47">
        <v>0.47</v>
      </c>
      <c r="M12" s="91">
        <v>386.3</v>
      </c>
      <c r="N12" s="77">
        <v>0.48</v>
      </c>
      <c r="O12" s="47">
        <v>0.47</v>
      </c>
      <c r="P12" s="42">
        <f t="shared" si="0"/>
        <v>37.643453824553454</v>
      </c>
      <c r="Q12" s="42">
        <f t="shared" si="1"/>
        <v>44.075571158411499</v>
      </c>
      <c r="R12" s="42">
        <f t="shared" si="2"/>
        <v>47.824889562936619</v>
      </c>
      <c r="S12" s="42">
        <f t="shared" si="3"/>
        <v>52.696633375955074</v>
      </c>
    </row>
    <row r="13" spans="2:19">
      <c r="B13" s="29">
        <v>8</v>
      </c>
      <c r="C13" s="39" t="s">
        <v>603</v>
      </c>
      <c r="D13" s="91">
        <v>1380.2</v>
      </c>
      <c r="E13" s="47">
        <v>11.03</v>
      </c>
      <c r="F13" s="47">
        <v>0.83</v>
      </c>
      <c r="G13" s="91">
        <v>2277.9</v>
      </c>
      <c r="H13" s="47">
        <v>15.76</v>
      </c>
      <c r="I13" s="47">
        <v>0.89</v>
      </c>
      <c r="J13" s="91">
        <v>2725.3</v>
      </c>
      <c r="K13" s="47">
        <v>17.61</v>
      </c>
      <c r="L13" s="47">
        <v>0.91</v>
      </c>
      <c r="M13" s="91">
        <v>3321.3</v>
      </c>
      <c r="N13" s="47">
        <v>19.649999999999999</v>
      </c>
      <c r="O13" s="47">
        <v>0.93</v>
      </c>
      <c r="P13" s="42">
        <f t="shared" si="0"/>
        <v>33.709964451773786</v>
      </c>
      <c r="Q13" s="42">
        <f t="shared" si="1"/>
        <v>42.180807033037112</v>
      </c>
      <c r="R13" s="42">
        <f t="shared" si="2"/>
        <v>46.100382861780723</v>
      </c>
      <c r="S13" s="42">
        <f t="shared" si="3"/>
        <v>51.335011667730171</v>
      </c>
    </row>
    <row r="14" spans="2:19">
      <c r="B14" s="29">
        <v>9</v>
      </c>
      <c r="C14" s="39" t="s">
        <v>604</v>
      </c>
      <c r="D14" s="91">
        <v>1867.6</v>
      </c>
      <c r="E14" s="47">
        <v>12.55</v>
      </c>
      <c r="F14" s="47">
        <v>0.83</v>
      </c>
      <c r="G14" s="91">
        <v>2844.2</v>
      </c>
      <c r="H14" s="47">
        <v>17.100000000000001</v>
      </c>
      <c r="I14" s="47">
        <v>0.87</v>
      </c>
      <c r="J14" s="91">
        <v>3255.4</v>
      </c>
      <c r="K14" s="47">
        <v>18.440000000000001</v>
      </c>
      <c r="L14" s="47">
        <v>0.88</v>
      </c>
      <c r="M14" s="91">
        <v>4001.2</v>
      </c>
      <c r="N14" s="47">
        <v>21.23</v>
      </c>
      <c r="O14" s="47">
        <v>0.9</v>
      </c>
      <c r="P14" s="42">
        <f t="shared" si="0"/>
        <v>43.981422324185537</v>
      </c>
      <c r="Q14" s="42">
        <f t="shared" si="1"/>
        <v>54.344581423406716</v>
      </c>
      <c r="R14" s="42">
        <f t="shared" si="2"/>
        <v>59.029126071356451</v>
      </c>
      <c r="S14" s="42">
        <f t="shared" si="3"/>
        <v>65.516604777429265</v>
      </c>
    </row>
    <row r="15" spans="2:19">
      <c r="B15" s="29">
        <v>10</v>
      </c>
      <c r="C15" s="39" t="s">
        <v>605</v>
      </c>
      <c r="D15" s="91">
        <v>968.9</v>
      </c>
      <c r="E15" s="47">
        <v>4.76</v>
      </c>
      <c r="F15" s="47">
        <v>0.74</v>
      </c>
      <c r="G15" s="91">
        <v>1419.5</v>
      </c>
      <c r="H15" s="47">
        <v>6.45</v>
      </c>
      <c r="I15" s="47">
        <v>0.78</v>
      </c>
      <c r="J15" s="91">
        <v>1607.5</v>
      </c>
      <c r="K15" s="47">
        <v>6.98</v>
      </c>
      <c r="L15" s="47">
        <v>0.79</v>
      </c>
      <c r="M15" s="91">
        <v>1939.1</v>
      </c>
      <c r="N15" s="47">
        <v>7.98</v>
      </c>
      <c r="O15" s="47">
        <v>0.81</v>
      </c>
      <c r="P15" s="42">
        <f t="shared" si="0"/>
        <v>38.065636351161615</v>
      </c>
      <c r="Q15" s="42">
        <f t="shared" si="1"/>
        <v>46.049164430009156</v>
      </c>
      <c r="R15" s="42">
        <f t="shared" si="2"/>
        <v>49.653292505647507</v>
      </c>
      <c r="S15" s="42">
        <f t="shared" si="3"/>
        <v>54.558788088361688</v>
      </c>
    </row>
    <row r="16" spans="2:19">
      <c r="B16" s="29">
        <v>11</v>
      </c>
      <c r="C16" s="39" t="s">
        <v>606</v>
      </c>
      <c r="D16" s="91">
        <v>1258</v>
      </c>
      <c r="E16" s="47">
        <v>9.94</v>
      </c>
      <c r="F16" s="47">
        <v>0.71</v>
      </c>
      <c r="G16" s="91">
        <v>1739</v>
      </c>
      <c r="H16" s="47">
        <v>11.98</v>
      </c>
      <c r="I16" s="47">
        <v>0.73</v>
      </c>
      <c r="J16" s="91">
        <v>2139</v>
      </c>
      <c r="K16" s="47">
        <v>14.39</v>
      </c>
      <c r="L16" s="47">
        <v>0.75</v>
      </c>
      <c r="M16" s="91">
        <v>2357</v>
      </c>
      <c r="N16" s="47">
        <v>14.42</v>
      </c>
      <c r="O16" s="47">
        <v>0.75</v>
      </c>
      <c r="P16" s="42">
        <f t="shared" si="0"/>
        <v>44.544329551097583</v>
      </c>
      <c r="Q16" s="42">
        <f t="shared" si="1"/>
        <v>54.611251678484734</v>
      </c>
      <c r="R16" s="42">
        <f t="shared" si="2"/>
        <v>59.502206513502948</v>
      </c>
      <c r="S16" s="42">
        <f t="shared" si="3"/>
        <v>65.511808245921827</v>
      </c>
    </row>
    <row r="17" spans="2:19">
      <c r="B17" s="29">
        <v>12</v>
      </c>
      <c r="C17" s="39" t="s">
        <v>607</v>
      </c>
      <c r="D17" s="91">
        <v>562.9</v>
      </c>
      <c r="E17" s="47">
        <v>3.07</v>
      </c>
      <c r="F17" s="47">
        <v>0.61</v>
      </c>
      <c r="G17" s="91">
        <v>774.7</v>
      </c>
      <c r="H17" s="47">
        <v>3.83</v>
      </c>
      <c r="I17" s="47">
        <v>0.63</v>
      </c>
      <c r="J17" s="91">
        <v>836.4</v>
      </c>
      <c r="K17" s="47">
        <v>3.8</v>
      </c>
      <c r="L17" s="47">
        <v>0.63</v>
      </c>
      <c r="M17" s="91">
        <v>919.4</v>
      </c>
      <c r="N17" s="47">
        <v>3.75</v>
      </c>
      <c r="O17" s="47">
        <v>0.63</v>
      </c>
      <c r="P17" s="42">
        <f t="shared" si="0"/>
        <v>36.977706466571711</v>
      </c>
      <c r="Q17" s="42">
        <f t="shared" si="1"/>
        <v>45.517811027689667</v>
      </c>
      <c r="R17" s="42">
        <f t="shared" si="2"/>
        <v>49.229794912368959</v>
      </c>
      <c r="S17" s="42">
        <f t="shared" si="3"/>
        <v>54.274833079270444</v>
      </c>
    </row>
    <row r="18" spans="2:19">
      <c r="B18" s="29">
        <v>13</v>
      </c>
      <c r="C18" s="39" t="s">
        <v>608</v>
      </c>
      <c r="D18" s="91">
        <v>730.7</v>
      </c>
      <c r="E18" s="47">
        <v>3.72</v>
      </c>
      <c r="F18" s="47">
        <v>0.63</v>
      </c>
      <c r="G18" s="91">
        <v>895.1</v>
      </c>
      <c r="H18" s="47">
        <v>3.84</v>
      </c>
      <c r="I18" s="47">
        <v>0.63</v>
      </c>
      <c r="J18" s="91">
        <v>969.3</v>
      </c>
      <c r="K18" s="47">
        <v>3.85</v>
      </c>
      <c r="L18" s="47">
        <v>0.63</v>
      </c>
      <c r="M18" s="91">
        <v>1070</v>
      </c>
      <c r="N18" s="47">
        <v>3.88</v>
      </c>
      <c r="O18" s="47">
        <v>0.63</v>
      </c>
      <c r="P18" s="42">
        <f t="shared" si="0"/>
        <v>43.211855578071876</v>
      </c>
      <c r="Q18" s="42">
        <f t="shared" si="1"/>
        <v>52.561079125099717</v>
      </c>
      <c r="R18" s="42">
        <f t="shared" si="2"/>
        <v>56.884766784358717</v>
      </c>
      <c r="S18" s="42">
        <f t="shared" si="3"/>
        <v>62.684130089371109</v>
      </c>
    </row>
    <row r="19" spans="2:19">
      <c r="B19" s="29">
        <v>14</v>
      </c>
      <c r="C19" s="39" t="s">
        <v>609</v>
      </c>
      <c r="D19" s="91">
        <v>673.3</v>
      </c>
      <c r="E19" s="47">
        <v>2.91</v>
      </c>
      <c r="F19" s="47">
        <v>0.57999999999999996</v>
      </c>
      <c r="G19" s="91">
        <v>871.3</v>
      </c>
      <c r="H19" s="47">
        <v>3.36</v>
      </c>
      <c r="I19" s="47">
        <v>0.59</v>
      </c>
      <c r="J19" s="91">
        <v>939.9</v>
      </c>
      <c r="K19" s="47">
        <v>3.35</v>
      </c>
      <c r="L19" s="47">
        <v>0.59</v>
      </c>
      <c r="M19" s="91">
        <v>1035.8</v>
      </c>
      <c r="N19" s="47">
        <v>3.38</v>
      </c>
      <c r="O19" s="47">
        <v>0.59</v>
      </c>
      <c r="P19" s="42">
        <f t="shared" si="0"/>
        <v>49.29710921775996</v>
      </c>
      <c r="Q19" s="42">
        <f t="shared" si="1"/>
        <v>59.853564226762082</v>
      </c>
      <c r="R19" s="42">
        <f t="shared" si="2"/>
        <v>64.610394399911627</v>
      </c>
      <c r="S19" s="42">
        <f t="shared" si="3"/>
        <v>71.056194761554877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A0788-338A-47E8-89D3-6937CE66C6CB}">
  <dimension ref="B2:S8"/>
  <sheetViews>
    <sheetView workbookViewId="0">
      <selection activeCell="E18" sqref="E18"/>
    </sheetView>
  </sheetViews>
  <sheetFormatPr defaultRowHeight="13.5"/>
  <cols>
    <col min="1" max="1" width="9" style="36"/>
    <col min="2" max="2" width="4.75" style="36" customWidth="1"/>
    <col min="3" max="3" width="16.125" style="36" customWidth="1"/>
    <col min="4" max="19" width="8.25" style="36" customWidth="1"/>
    <col min="20" max="16384" width="9" style="36"/>
  </cols>
  <sheetData>
    <row r="2" spans="2:19">
      <c r="B2" s="36" t="s">
        <v>869</v>
      </c>
    </row>
    <row r="3" spans="2:19">
      <c r="B3" s="36" t="s">
        <v>849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79">
        <v>1</v>
      </c>
      <c r="C6" s="78" t="s">
        <v>610</v>
      </c>
      <c r="D6" s="79">
        <v>1410</v>
      </c>
      <c r="E6" s="81">
        <v>4.9000000000000004</v>
      </c>
      <c r="F6" s="81">
        <v>0.7</v>
      </c>
      <c r="G6" s="79">
        <v>2289</v>
      </c>
      <c r="H6" s="81">
        <v>6.9</v>
      </c>
      <c r="I6" s="81">
        <v>0.75</v>
      </c>
      <c r="J6" s="79">
        <v>2477</v>
      </c>
      <c r="K6" s="81">
        <v>6.6</v>
      </c>
      <c r="L6" s="81">
        <v>0.75</v>
      </c>
      <c r="M6" s="79">
        <v>2730</v>
      </c>
      <c r="N6" s="81">
        <v>6.2</v>
      </c>
      <c r="O6" s="81">
        <v>0.75</v>
      </c>
      <c r="P6" s="42">
        <f>D6/($D$3^F6+E6)</f>
        <v>62.757777902898461</v>
      </c>
      <c r="Q6" s="42">
        <f>G6/($D$3^I6+H6)</f>
        <v>80.433626944750756</v>
      </c>
      <c r="R6" s="42">
        <f>J6/($D$3^L6+K6)</f>
        <v>87.967124687330099</v>
      </c>
      <c r="S6" s="42">
        <f>M6/($D$3^O6+N6)</f>
        <v>98.349151074115071</v>
      </c>
    </row>
    <row r="7" spans="2:19">
      <c r="B7" s="39">
        <v>2</v>
      </c>
      <c r="C7" s="78" t="s">
        <v>611</v>
      </c>
      <c r="D7" s="79">
        <v>1938</v>
      </c>
      <c r="E7" s="81">
        <v>9.8000000000000007</v>
      </c>
      <c r="F7" s="79">
        <v>0.75</v>
      </c>
      <c r="G7" s="79">
        <v>2282</v>
      </c>
      <c r="H7" s="81">
        <v>9.9</v>
      </c>
      <c r="I7" s="81">
        <v>0.75</v>
      </c>
      <c r="J7" s="79">
        <v>2439</v>
      </c>
      <c r="K7" s="81">
        <v>10</v>
      </c>
      <c r="L7" s="81">
        <v>0.75</v>
      </c>
      <c r="M7" s="79">
        <v>3524</v>
      </c>
      <c r="N7" s="81">
        <v>15</v>
      </c>
      <c r="O7" s="81">
        <v>0.8</v>
      </c>
      <c r="P7" s="42">
        <f>D7/($D$3^F7+E7)</f>
        <v>61.80192462421217</v>
      </c>
      <c r="Q7" s="42">
        <f>G7/($D$3^I7+H7)</f>
        <v>72.540597080061119</v>
      </c>
      <c r="R7" s="42">
        <f>J7/($D$3^L7+K7)</f>
        <v>77.285662344019613</v>
      </c>
      <c r="S7" s="42">
        <f>M7/($D$3^O7+N7)</f>
        <v>85.006186687902243</v>
      </c>
    </row>
    <row r="8" spans="2:19">
      <c r="B8" s="39">
        <v>3</v>
      </c>
      <c r="C8" s="78" t="s">
        <v>612</v>
      </c>
      <c r="D8" s="79">
        <v>1214</v>
      </c>
      <c r="E8" s="81">
        <v>5.6</v>
      </c>
      <c r="F8" s="79">
        <v>0.75</v>
      </c>
      <c r="G8" s="79">
        <v>1103</v>
      </c>
      <c r="H8" s="81">
        <v>3.5</v>
      </c>
      <c r="I8" s="81">
        <v>0.7</v>
      </c>
      <c r="J8" s="79">
        <v>1189</v>
      </c>
      <c r="K8" s="81">
        <v>3.7</v>
      </c>
      <c r="L8" s="81">
        <v>0.7</v>
      </c>
      <c r="M8" s="79">
        <v>1306</v>
      </c>
      <c r="N8" s="81">
        <v>3.8</v>
      </c>
      <c r="O8" s="81">
        <v>0.7</v>
      </c>
      <c r="P8" s="42">
        <f>D8/($D$3^F8+E8)</f>
        <v>44.700971038936451</v>
      </c>
      <c r="Q8" s="42">
        <f>G8/($D$3^I8+H8)</f>
        <v>52.355934753261231</v>
      </c>
      <c r="R8" s="42">
        <f>J8/($D$3^L8+K8)</f>
        <v>55.907334784394834</v>
      </c>
      <c r="S8" s="42">
        <f>M8/($D$3^O8+N8)</f>
        <v>61.121334011869308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A1499-BA55-4DE2-8883-F1F76BE33526}">
  <sheetPr>
    <pageSetUpPr fitToPage="1"/>
  </sheetPr>
  <dimension ref="B2:S8"/>
  <sheetViews>
    <sheetView workbookViewId="0">
      <selection activeCell="E22" sqref="E22"/>
    </sheetView>
  </sheetViews>
  <sheetFormatPr defaultRowHeight="13.5"/>
  <cols>
    <col min="1" max="1" width="9" style="36"/>
    <col min="2" max="2" width="4.75" style="36" customWidth="1"/>
    <col min="3" max="3" width="15.125" style="36" customWidth="1"/>
    <col min="4" max="19" width="9.625" style="36" customWidth="1"/>
    <col min="20" max="16384" width="9" style="36"/>
  </cols>
  <sheetData>
    <row r="2" spans="2:19">
      <c r="B2" s="36" t="s">
        <v>870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613</v>
      </c>
      <c r="D6" s="91">
        <v>953.8</v>
      </c>
      <c r="E6" s="96">
        <v>4.0269000000000004</v>
      </c>
      <c r="F6" s="91">
        <v>0.6</v>
      </c>
      <c r="G6" s="91">
        <v>1168.5999999999999</v>
      </c>
      <c r="H6" s="96">
        <v>4.3319000000000001</v>
      </c>
      <c r="I6" s="91">
        <v>0.6</v>
      </c>
      <c r="J6" s="91">
        <v>1264.5999999999999</v>
      </c>
      <c r="K6" s="96">
        <v>4.4076000000000004</v>
      </c>
      <c r="L6" s="91">
        <v>0.6</v>
      </c>
      <c r="M6" s="91">
        <v>1398.4</v>
      </c>
      <c r="N6" s="96">
        <v>4.5484999999999998</v>
      </c>
      <c r="O6" s="91">
        <v>0.6</v>
      </c>
      <c r="P6" s="42">
        <f>D6/($D$3^(F6)+E6)</f>
        <v>60.782326728190689</v>
      </c>
      <c r="Q6" s="42">
        <f>G6/($D$3^(I6)+H6)</f>
        <v>73.050916943407387</v>
      </c>
      <c r="R6" s="42">
        <f>J6/($D$3^(L6)+K6)</f>
        <v>78.679697438473212</v>
      </c>
      <c r="S6" s="42">
        <f>M6/($D$3^(O6)+N6)</f>
        <v>86.248255087713034</v>
      </c>
    </row>
    <row r="7" spans="2:19">
      <c r="B7" s="29">
        <v>2</v>
      </c>
      <c r="C7" s="39" t="s">
        <v>614</v>
      </c>
      <c r="D7" s="91">
        <v>760.8</v>
      </c>
      <c r="E7" s="96">
        <v>2.5173000000000001</v>
      </c>
      <c r="F7" s="91">
        <v>0.5</v>
      </c>
      <c r="G7" s="91">
        <v>958.9</v>
      </c>
      <c r="H7" s="96">
        <v>2.9401999999999999</v>
      </c>
      <c r="I7" s="91">
        <v>0.5</v>
      </c>
      <c r="J7" s="91">
        <v>1050.2</v>
      </c>
      <c r="K7" s="96">
        <v>3.0964</v>
      </c>
      <c r="L7" s="91">
        <v>0.5</v>
      </c>
      <c r="M7" s="91">
        <v>1177.5</v>
      </c>
      <c r="N7" s="96">
        <v>3.3182</v>
      </c>
      <c r="O7" s="91">
        <v>0.5</v>
      </c>
      <c r="P7" s="42">
        <f>D7/($D$3^(F7)+E7)</f>
        <v>74.128444948456462</v>
      </c>
      <c r="Q7" s="42">
        <f>G7/($D$3^(I7)+H7)</f>
        <v>89.732831949986192</v>
      </c>
      <c r="R7" s="42">
        <f>J7/($D$3^(L7)+K7)</f>
        <v>96.860771249759054</v>
      </c>
      <c r="S7" s="42">
        <f>M7/($D$3^(O7)+N7)</f>
        <v>106.42464387374503</v>
      </c>
    </row>
    <row r="8" spans="2:19">
      <c r="B8" s="29">
        <v>3</v>
      </c>
      <c r="C8" s="39" t="s">
        <v>615</v>
      </c>
      <c r="D8" s="91">
        <v>2816.4</v>
      </c>
      <c r="E8" s="96">
        <v>15.952400000000001</v>
      </c>
      <c r="F8" s="91">
        <v>0.8</v>
      </c>
      <c r="G8" s="91">
        <v>3417.6</v>
      </c>
      <c r="H8" s="96">
        <v>16.5701</v>
      </c>
      <c r="I8" s="91">
        <v>0.8</v>
      </c>
      <c r="J8" s="91">
        <v>6247.2</v>
      </c>
      <c r="K8" s="96">
        <v>31.863299999999999</v>
      </c>
      <c r="L8" s="91">
        <v>0.9</v>
      </c>
      <c r="M8" s="91">
        <v>6871.9</v>
      </c>
      <c r="N8" s="96">
        <v>32.258800000000001</v>
      </c>
      <c r="O8" s="91">
        <v>0.9</v>
      </c>
      <c r="P8" s="42">
        <f>D8/($D$3^(F8)+E8)</f>
        <v>66.411674844348596</v>
      </c>
      <c r="Q8" s="42">
        <f>G8/($D$3^(I8)+H8)</f>
        <v>79.43121488653918</v>
      </c>
      <c r="R8" s="42">
        <f>J8/($D$3^(L8)+K8)</f>
        <v>87.123825011223445</v>
      </c>
      <c r="S8" s="42">
        <f>M8/($D$3^(O8)+N8)</f>
        <v>95.310229137426361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  <pageSetup paperSize="9" scale="5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BCF51-99B7-404E-B75C-1582D432ED87}">
  <dimension ref="B2:S10"/>
  <sheetViews>
    <sheetView workbookViewId="0">
      <selection activeCell="D3" sqref="D3"/>
    </sheetView>
  </sheetViews>
  <sheetFormatPr defaultRowHeight="13.5"/>
  <cols>
    <col min="1" max="1" width="9" style="82"/>
    <col min="2" max="2" width="4.75" style="82" customWidth="1"/>
    <col min="3" max="3" width="13.875" style="82" customWidth="1"/>
    <col min="4" max="19" width="8.25" style="82" customWidth="1"/>
    <col min="20" max="16384" width="9" style="82"/>
  </cols>
  <sheetData>
    <row r="2" spans="2:19">
      <c r="B2" s="82" t="s">
        <v>871</v>
      </c>
    </row>
    <row r="3" spans="2:19">
      <c r="B3" s="82" t="s">
        <v>848</v>
      </c>
      <c r="D3" s="109">
        <v>60</v>
      </c>
    </row>
    <row r="4" spans="2:19">
      <c r="B4" s="190" t="s">
        <v>199</v>
      </c>
      <c r="C4" s="190"/>
      <c r="D4" s="190" t="s">
        <v>484</v>
      </c>
      <c r="E4" s="190"/>
      <c r="F4" s="190"/>
      <c r="G4" s="190" t="s">
        <v>485</v>
      </c>
      <c r="H4" s="190"/>
      <c r="I4" s="190"/>
      <c r="J4" s="190" t="s">
        <v>486</v>
      </c>
      <c r="K4" s="190"/>
      <c r="L4" s="190"/>
      <c r="M4" s="190" t="s">
        <v>487</v>
      </c>
      <c r="N4" s="190"/>
      <c r="O4" s="190"/>
      <c r="P4" s="190" t="s">
        <v>842</v>
      </c>
      <c r="Q4" s="190"/>
      <c r="R4" s="190"/>
      <c r="S4" s="190"/>
    </row>
    <row r="5" spans="2:19">
      <c r="B5" s="190"/>
      <c r="C5" s="190"/>
      <c r="D5" s="83" t="s">
        <v>488</v>
      </c>
      <c r="E5" s="83" t="s">
        <v>489</v>
      </c>
      <c r="F5" s="83" t="s">
        <v>207</v>
      </c>
      <c r="G5" s="83" t="s">
        <v>205</v>
      </c>
      <c r="H5" s="83" t="s">
        <v>206</v>
      </c>
      <c r="I5" s="83" t="s">
        <v>490</v>
      </c>
      <c r="J5" s="83" t="s">
        <v>205</v>
      </c>
      <c r="K5" s="83" t="s">
        <v>206</v>
      </c>
      <c r="L5" s="83" t="s">
        <v>490</v>
      </c>
      <c r="M5" s="83" t="s">
        <v>205</v>
      </c>
      <c r="N5" s="83" t="s">
        <v>206</v>
      </c>
      <c r="O5" s="83" t="s">
        <v>490</v>
      </c>
      <c r="P5" s="84" t="s">
        <v>200</v>
      </c>
      <c r="Q5" s="84" t="s">
        <v>201</v>
      </c>
      <c r="R5" s="84" t="s">
        <v>202</v>
      </c>
      <c r="S5" s="84" t="s">
        <v>203</v>
      </c>
    </row>
    <row r="6" spans="2:19">
      <c r="B6" s="83">
        <v>1</v>
      </c>
      <c r="C6" s="97" t="s">
        <v>616</v>
      </c>
      <c r="D6" s="98">
        <v>11.717000000000001</v>
      </c>
      <c r="E6" s="99">
        <v>2095</v>
      </c>
      <c r="F6" s="98">
        <v>0.75</v>
      </c>
      <c r="G6" s="98">
        <v>20.475000000000001</v>
      </c>
      <c r="H6" s="98">
        <v>3587.2</v>
      </c>
      <c r="I6" s="98">
        <v>0.78</v>
      </c>
      <c r="J6" s="98">
        <v>25.181000000000001</v>
      </c>
      <c r="K6" s="98">
        <v>4444.3</v>
      </c>
      <c r="L6" s="98">
        <v>0.79</v>
      </c>
      <c r="M6" s="98">
        <v>34.973999999999997</v>
      </c>
      <c r="N6" s="98">
        <v>6165.2</v>
      </c>
      <c r="O6" s="98">
        <v>0.81</v>
      </c>
      <c r="P6" s="89">
        <f>E6/($D$3^F6+D6)</f>
        <v>62.959713500193487</v>
      </c>
      <c r="Q6" s="89">
        <f>H6/($D$3^I6+G6)</f>
        <v>79.980826471122754</v>
      </c>
      <c r="R6" s="89">
        <f>K6/($D$3^L6+J6)</f>
        <v>87.874581904954795</v>
      </c>
      <c r="S6" s="89">
        <f>N6/($D$3^O6+M6)</f>
        <v>98.587236185428239</v>
      </c>
    </row>
    <row r="7" spans="2:19">
      <c r="B7" s="83">
        <v>2</v>
      </c>
      <c r="C7" s="97" t="s">
        <v>617</v>
      </c>
      <c r="D7" s="98">
        <v>8.4079999999999995</v>
      </c>
      <c r="E7" s="98">
        <v>1902.3</v>
      </c>
      <c r="F7" s="98">
        <v>0.74</v>
      </c>
      <c r="G7" s="100">
        <v>9.3699999999999992</v>
      </c>
      <c r="H7" s="98">
        <v>2246.3000000000002</v>
      </c>
      <c r="I7" s="98">
        <v>0.72</v>
      </c>
      <c r="J7" s="98">
        <v>9.7360000000000007</v>
      </c>
      <c r="K7" s="98">
        <v>2386.4</v>
      </c>
      <c r="L7" s="98">
        <v>0.71</v>
      </c>
      <c r="M7" s="98">
        <v>11.669</v>
      </c>
      <c r="N7" s="98">
        <v>2807.9</v>
      </c>
      <c r="O7" s="98">
        <v>0.71</v>
      </c>
      <c r="P7" s="89">
        <f>E7/($D$3^F7+D7)</f>
        <v>65.367981397462273</v>
      </c>
      <c r="Q7" s="89">
        <f>H7/($D$3^I7+G7)</f>
        <v>78.993800389037659</v>
      </c>
      <c r="R7" s="89">
        <f>K7/($D$3^L7+J7)</f>
        <v>85.114488935662038</v>
      </c>
      <c r="S7" s="89">
        <f>N7/($D$3^O7+M7)</f>
        <v>93.688701557576138</v>
      </c>
    </row>
    <row r="8" spans="2:19">
      <c r="B8" s="83">
        <v>3</v>
      </c>
      <c r="C8" s="97" t="s">
        <v>618</v>
      </c>
      <c r="D8" s="98">
        <v>9.0969999999999995</v>
      </c>
      <c r="E8" s="99">
        <v>1542.2</v>
      </c>
      <c r="F8" s="101">
        <v>0.72</v>
      </c>
      <c r="G8" s="98">
        <v>14.092000000000001</v>
      </c>
      <c r="H8" s="99">
        <v>2461.6</v>
      </c>
      <c r="I8" s="101">
        <v>0.76</v>
      </c>
      <c r="J8" s="98">
        <v>15.786</v>
      </c>
      <c r="K8" s="99">
        <v>2845.4</v>
      </c>
      <c r="L8" s="101">
        <v>0.77</v>
      </c>
      <c r="M8" s="98">
        <v>19.355</v>
      </c>
      <c r="N8" s="99">
        <v>3566.4</v>
      </c>
      <c r="O8" s="101">
        <v>0.79</v>
      </c>
      <c r="P8" s="89">
        <f>E8/($D$3^F8+D8)</f>
        <v>54.758996374267113</v>
      </c>
      <c r="Q8" s="89">
        <f>H8/($D$3^I8+G8)</f>
        <v>67.346562478564948</v>
      </c>
      <c r="R8" s="89">
        <f>K8/($D$3^L8+J8)</f>
        <v>72.616601058882239</v>
      </c>
      <c r="S8" s="89">
        <f>N8/($D$3^O8+M8)</f>
        <v>79.696998442123586</v>
      </c>
    </row>
    <row r="9" spans="2:19">
      <c r="B9" s="83">
        <v>4</v>
      </c>
      <c r="C9" s="97" t="s">
        <v>619</v>
      </c>
      <c r="D9" s="98">
        <v>9.6440000000000001</v>
      </c>
      <c r="E9" s="99">
        <v>1630.4</v>
      </c>
      <c r="F9" s="98">
        <v>0.71</v>
      </c>
      <c r="G9" s="98">
        <v>12.237</v>
      </c>
      <c r="H9" s="99">
        <v>2267.5</v>
      </c>
      <c r="I9" s="101">
        <v>0.72</v>
      </c>
      <c r="J9" s="98">
        <v>14.318</v>
      </c>
      <c r="K9" s="99">
        <v>2711.1</v>
      </c>
      <c r="L9" s="101">
        <v>0.73</v>
      </c>
      <c r="M9" s="98">
        <v>17.123999999999999</v>
      </c>
      <c r="N9" s="99">
        <v>3352.9</v>
      </c>
      <c r="O9" s="101">
        <v>0.74</v>
      </c>
      <c r="P9" s="89">
        <f>E9/($D$3^F9+D9)</f>
        <v>58.342068493246138</v>
      </c>
      <c r="Q9" s="89">
        <f>H9/($D$3^I9+G9)</f>
        <v>72.436200637817407</v>
      </c>
      <c r="R9" s="89">
        <f>K9/($D$3^L9+J9)</f>
        <v>79.315403105540753</v>
      </c>
      <c r="S9" s="89">
        <f>N9/($D$3^O9+M9)</f>
        <v>88.660238230381978</v>
      </c>
    </row>
    <row r="10" spans="2:19">
      <c r="B10" s="83">
        <v>5</v>
      </c>
      <c r="C10" s="97" t="s">
        <v>620</v>
      </c>
      <c r="D10" s="98">
        <v>2.8450000000000002</v>
      </c>
      <c r="E10" s="99">
        <v>693.8</v>
      </c>
      <c r="F10" s="98">
        <v>0.54</v>
      </c>
      <c r="G10" s="100">
        <v>2.13</v>
      </c>
      <c r="H10" s="99">
        <v>743</v>
      </c>
      <c r="I10" s="101">
        <v>0.53</v>
      </c>
      <c r="J10" s="98">
        <v>1.613</v>
      </c>
      <c r="K10" s="99">
        <v>727.7</v>
      </c>
      <c r="L10" s="101">
        <v>0.52</v>
      </c>
      <c r="M10" s="98">
        <v>1.073</v>
      </c>
      <c r="N10" s="99">
        <v>717.2</v>
      </c>
      <c r="O10" s="101">
        <v>0.51</v>
      </c>
      <c r="P10" s="89">
        <f>E10/($D$3^F10+D10)</f>
        <v>57.964744750113951</v>
      </c>
      <c r="Q10" s="89">
        <f>H10/($D$3^I10+G10)</f>
        <v>68.2383406404048</v>
      </c>
      <c r="R10" s="89">
        <f>K10/($D$3^L10+J10)</f>
        <v>72.62508684165897</v>
      </c>
      <c r="S10" s="89">
        <f>N10/($D$3^O10+M10)</f>
        <v>78.445138443009597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BFFC-DF9B-44DF-B55F-AC59CB1ABAB9}">
  <dimension ref="B2:S11"/>
  <sheetViews>
    <sheetView workbookViewId="0">
      <selection activeCell="E33" sqref="E33"/>
    </sheetView>
  </sheetViews>
  <sheetFormatPr defaultRowHeight="13.5"/>
  <cols>
    <col min="1" max="1" width="9" style="36"/>
    <col min="2" max="2" width="4.75" style="36" customWidth="1"/>
    <col min="3" max="3" width="15.75" style="36" customWidth="1"/>
    <col min="4" max="6" width="8.25" style="36" customWidth="1"/>
    <col min="7" max="7" width="8.75" style="36" customWidth="1"/>
    <col min="8" max="9" width="8.25" style="36" customWidth="1"/>
    <col min="10" max="10" width="8.875" style="36" customWidth="1"/>
    <col min="11" max="12" width="8.25" style="36" customWidth="1"/>
    <col min="13" max="13" width="9.5" style="36" bestFit="1" customWidth="1"/>
    <col min="14" max="19" width="8.25" style="36" customWidth="1"/>
    <col min="20" max="16384" width="9" style="36"/>
  </cols>
  <sheetData>
    <row r="2" spans="2:19">
      <c r="B2" s="36" t="s">
        <v>872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621</v>
      </c>
      <c r="D6" s="79">
        <v>5164</v>
      </c>
      <c r="E6" s="81">
        <v>37.18</v>
      </c>
      <c r="F6" s="79">
        <v>0.9</v>
      </c>
      <c r="G6" s="79">
        <v>6546</v>
      </c>
      <c r="H6" s="79">
        <v>39.47</v>
      </c>
      <c r="I6" s="79">
        <v>0.9</v>
      </c>
      <c r="J6" s="79">
        <v>7176</v>
      </c>
      <c r="K6" s="79">
        <v>40.25</v>
      </c>
      <c r="L6" s="79">
        <v>0.9</v>
      </c>
      <c r="M6" s="79">
        <v>8027</v>
      </c>
      <c r="N6" s="79">
        <v>41.13</v>
      </c>
      <c r="O6" s="79">
        <v>0.9</v>
      </c>
      <c r="P6" s="42">
        <f t="shared" ref="P6:P11" si="0">D6/($D$3^(F6)+E6)</f>
        <v>67.046178876012846</v>
      </c>
      <c r="Q6" s="42">
        <f t="shared" ref="Q6:Q11" si="1">G6/($D$3^(I6)+H6)</f>
        <v>82.535277163532484</v>
      </c>
      <c r="R6" s="42">
        <f t="shared" ref="R6:R11" si="2">J6/($D$3^(L6)+K6)</f>
        <v>89.597477220498362</v>
      </c>
      <c r="S6" s="42">
        <f t="shared" ref="S6:S11" si="3">M6/($D$3^(O6)+N6)</f>
        <v>99.13359586997268</v>
      </c>
    </row>
    <row r="7" spans="2:19">
      <c r="B7" s="29">
        <v>2</v>
      </c>
      <c r="C7" s="78" t="s">
        <v>622</v>
      </c>
      <c r="D7" s="79">
        <v>524.34</v>
      </c>
      <c r="E7" s="108">
        <v>0.79</v>
      </c>
      <c r="F7" s="79">
        <v>0.49199999999999999</v>
      </c>
      <c r="G7" s="81">
        <v>989.04</v>
      </c>
      <c r="H7" s="79">
        <v>2.444</v>
      </c>
      <c r="I7" s="79">
        <v>0.54600000000000004</v>
      </c>
      <c r="J7" s="81">
        <v>936.4</v>
      </c>
      <c r="K7" s="79">
        <v>1.627</v>
      </c>
      <c r="L7" s="79">
        <v>0.51800000000000002</v>
      </c>
      <c r="M7" s="79">
        <v>1266.3599999999999</v>
      </c>
      <c r="N7" s="79">
        <v>2.516</v>
      </c>
      <c r="O7" s="79">
        <v>0.54100000000000004</v>
      </c>
      <c r="P7" s="42">
        <f t="shared" si="0"/>
        <v>63.277485077042449</v>
      </c>
      <c r="Q7" s="42">
        <f t="shared" si="1"/>
        <v>83.85056256246348</v>
      </c>
      <c r="R7" s="42">
        <f t="shared" si="2"/>
        <v>93.965187575062075</v>
      </c>
      <c r="S7" s="42">
        <f t="shared" si="3"/>
        <v>108.44185061758988</v>
      </c>
    </row>
    <row r="8" spans="2:19">
      <c r="B8" s="29">
        <v>3</v>
      </c>
      <c r="C8" s="78" t="s">
        <v>623</v>
      </c>
      <c r="D8" s="79">
        <v>520.851</v>
      </c>
      <c r="E8" s="108">
        <v>0.58699999999999997</v>
      </c>
      <c r="F8" s="108">
        <v>0.55000000000000004</v>
      </c>
      <c r="G8" s="108">
        <v>679.34</v>
      </c>
      <c r="H8" s="108">
        <v>0.92500000000000004</v>
      </c>
      <c r="I8" s="108">
        <v>0.55700000000000005</v>
      </c>
      <c r="J8" s="108">
        <v>705.09</v>
      </c>
      <c r="K8" s="108">
        <v>0.65</v>
      </c>
      <c r="L8" s="108">
        <v>0.55000000000000004</v>
      </c>
      <c r="M8" s="79">
        <v>816.48900000000003</v>
      </c>
      <c r="N8" s="108">
        <v>0.94</v>
      </c>
      <c r="O8" s="108">
        <v>0.55500000000000005</v>
      </c>
      <c r="P8" s="42">
        <f t="shared" si="0"/>
        <v>51.606808367567069</v>
      </c>
      <c r="Q8" s="42">
        <f t="shared" si="1"/>
        <v>63.447866024861455</v>
      </c>
      <c r="R8" s="42">
        <f t="shared" si="2"/>
        <v>69.428143029220422</v>
      </c>
      <c r="S8" s="42">
        <f t="shared" si="3"/>
        <v>76.721225138556633</v>
      </c>
    </row>
    <row r="9" spans="2:19">
      <c r="B9" s="29">
        <v>4</v>
      </c>
      <c r="C9" s="78" t="s">
        <v>624</v>
      </c>
      <c r="D9" s="79">
        <v>2420.37</v>
      </c>
      <c r="E9" s="108">
        <v>13.691000000000001</v>
      </c>
      <c r="F9" s="108">
        <v>0.69599999999999995</v>
      </c>
      <c r="G9" s="79">
        <v>2742.33</v>
      </c>
      <c r="H9" s="108">
        <v>12.585000000000001</v>
      </c>
      <c r="I9" s="108">
        <v>0.68</v>
      </c>
      <c r="J9" s="81">
        <v>3012.68</v>
      </c>
      <c r="K9" s="108">
        <v>12.673999999999999</v>
      </c>
      <c r="L9" s="108">
        <v>0.68300000000000005</v>
      </c>
      <c r="M9" s="81">
        <v>3394</v>
      </c>
      <c r="N9" s="108">
        <v>13.061</v>
      </c>
      <c r="O9" s="108">
        <v>0.68600000000000005</v>
      </c>
      <c r="P9" s="42">
        <f t="shared" si="0"/>
        <v>78.144586306858983</v>
      </c>
      <c r="Q9" s="42">
        <f t="shared" si="1"/>
        <v>95.315360143097095</v>
      </c>
      <c r="R9" s="42">
        <f t="shared" si="2"/>
        <v>103.67043947812157</v>
      </c>
      <c r="S9" s="42">
        <f t="shared" si="3"/>
        <v>114.47004871492818</v>
      </c>
    </row>
    <row r="10" spans="2:19">
      <c r="B10" s="29">
        <v>5</v>
      </c>
      <c r="C10" s="78" t="s">
        <v>625</v>
      </c>
      <c r="D10" s="79">
        <v>2.3620000000000001</v>
      </c>
      <c r="E10" s="108">
        <v>-1.006</v>
      </c>
      <c r="F10" s="108">
        <v>8.9999999999999993E-3</v>
      </c>
      <c r="G10" s="79">
        <v>0.94299999999999995</v>
      </c>
      <c r="H10" s="108">
        <v>-1.002</v>
      </c>
      <c r="I10" s="108">
        <v>3.0000000000000001E-3</v>
      </c>
      <c r="J10" s="108">
        <v>1.734</v>
      </c>
      <c r="K10" s="108">
        <v>-1.0029999999999999</v>
      </c>
      <c r="L10" s="108">
        <v>5.0000000000000001E-3</v>
      </c>
      <c r="M10" s="79">
        <v>1.909</v>
      </c>
      <c r="N10" s="108">
        <v>-1.0029999999999999</v>
      </c>
      <c r="O10" s="108">
        <v>5.0000000000000001E-3</v>
      </c>
      <c r="P10" s="42">
        <f t="shared" si="0"/>
        <v>74.897469719879254</v>
      </c>
      <c r="Q10" s="42">
        <f t="shared" si="1"/>
        <v>91.033886593927974</v>
      </c>
      <c r="R10" s="42">
        <f t="shared" si="2"/>
        <v>98.061915402661484</v>
      </c>
      <c r="S10" s="42">
        <f t="shared" si="3"/>
        <v>107.95859083257253</v>
      </c>
    </row>
    <row r="11" spans="2:19">
      <c r="B11" s="29">
        <v>6</v>
      </c>
      <c r="C11" s="78" t="s">
        <v>626</v>
      </c>
      <c r="D11" s="79">
        <v>7060.16</v>
      </c>
      <c r="E11" s="108">
        <v>38.484000000000002</v>
      </c>
      <c r="F11" s="108">
        <v>0.79100000000000004</v>
      </c>
      <c r="G11" s="81">
        <v>11678.05</v>
      </c>
      <c r="H11" s="108">
        <v>56.66</v>
      </c>
      <c r="I11" s="108">
        <v>0.84599999999999997</v>
      </c>
      <c r="J11" s="81">
        <v>14153.97</v>
      </c>
      <c r="K11" s="108">
        <v>64.986999999999995</v>
      </c>
      <c r="L11" s="108">
        <v>0.86699999999999999</v>
      </c>
      <c r="M11" s="81">
        <v>13588.39</v>
      </c>
      <c r="N11" s="108">
        <v>56.887</v>
      </c>
      <c r="O11" s="108">
        <v>0.83899999999999997</v>
      </c>
      <c r="P11" s="42">
        <f t="shared" si="0"/>
        <v>110.34486812052927</v>
      </c>
      <c r="Q11" s="42">
        <f t="shared" si="1"/>
        <v>131.80850713381403</v>
      </c>
      <c r="R11" s="42">
        <f t="shared" si="2"/>
        <v>141.83295112441832</v>
      </c>
      <c r="S11" s="42">
        <f t="shared" si="3"/>
        <v>154.54835645760227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EA8EE-778C-4A2A-8B6F-96BE62F0D353}">
  <dimension ref="B2:S6"/>
  <sheetViews>
    <sheetView workbookViewId="0">
      <selection activeCell="E12" sqref="E12"/>
    </sheetView>
  </sheetViews>
  <sheetFormatPr defaultRowHeight="18.75"/>
  <cols>
    <col min="2" max="2" width="4.75" customWidth="1"/>
    <col min="3" max="3" width="14.75" customWidth="1"/>
    <col min="4" max="19" width="9.625" customWidth="1"/>
  </cols>
  <sheetData>
    <row r="2" spans="2:19">
      <c r="B2" t="s">
        <v>873</v>
      </c>
    </row>
    <row r="3" spans="2:19">
      <c r="B3" t="s">
        <v>198</v>
      </c>
      <c r="D3" s="35">
        <v>60</v>
      </c>
    </row>
    <row r="4" spans="2:19">
      <c r="B4" s="192" t="s">
        <v>199</v>
      </c>
      <c r="C4" s="192"/>
      <c r="D4" s="193" t="s">
        <v>200</v>
      </c>
      <c r="E4" s="192"/>
      <c r="F4" s="192"/>
      <c r="G4" s="193" t="s">
        <v>201</v>
      </c>
      <c r="H4" s="192"/>
      <c r="I4" s="192"/>
      <c r="J4" s="193" t="s">
        <v>202</v>
      </c>
      <c r="K4" s="192"/>
      <c r="L4" s="192"/>
      <c r="M4" s="193" t="s">
        <v>203</v>
      </c>
      <c r="N4" s="192"/>
      <c r="O4" s="192"/>
      <c r="P4" s="192" t="s">
        <v>842</v>
      </c>
      <c r="Q4" s="192"/>
      <c r="R4" s="192"/>
      <c r="S4" s="192"/>
    </row>
    <row r="5" spans="2:19">
      <c r="B5" s="192"/>
      <c r="C5" s="192"/>
      <c r="D5" s="31" t="s">
        <v>205</v>
      </c>
      <c r="E5" s="31" t="s">
        <v>206</v>
      </c>
      <c r="F5" s="31" t="s">
        <v>207</v>
      </c>
      <c r="G5" s="31" t="s">
        <v>205</v>
      </c>
      <c r="H5" s="31" t="s">
        <v>206</v>
      </c>
      <c r="I5" s="31" t="s">
        <v>207</v>
      </c>
      <c r="J5" s="31" t="s">
        <v>205</v>
      </c>
      <c r="K5" s="31" t="s">
        <v>206</v>
      </c>
      <c r="L5" s="31" t="s">
        <v>207</v>
      </c>
      <c r="M5" s="31" t="s">
        <v>205</v>
      </c>
      <c r="N5" s="31" t="s">
        <v>206</v>
      </c>
      <c r="O5" s="31" t="s">
        <v>207</v>
      </c>
      <c r="P5" s="32" t="s">
        <v>200</v>
      </c>
      <c r="Q5" s="32" t="s">
        <v>201</v>
      </c>
      <c r="R5" s="32" t="s">
        <v>202</v>
      </c>
      <c r="S5" s="32" t="s">
        <v>203</v>
      </c>
    </row>
    <row r="6" spans="2:19">
      <c r="B6" s="33">
        <v>1</v>
      </c>
      <c r="C6" s="33" t="s">
        <v>627</v>
      </c>
      <c r="D6" s="94">
        <v>383.4</v>
      </c>
      <c r="E6" s="95">
        <v>-0.1246</v>
      </c>
      <c r="F6" s="94">
        <v>0.5</v>
      </c>
      <c r="G6" s="94">
        <v>523.70000000000005</v>
      </c>
      <c r="H6" s="95">
        <v>-0.45469999999999999</v>
      </c>
      <c r="I6" s="94">
        <v>0.5</v>
      </c>
      <c r="J6" s="94">
        <v>638</v>
      </c>
      <c r="K6" s="95">
        <v>-0.35899999999999999</v>
      </c>
      <c r="L6" s="94">
        <v>0.5</v>
      </c>
      <c r="M6" s="94">
        <v>818.6</v>
      </c>
      <c r="N6" s="95">
        <v>-0.22500000000000001</v>
      </c>
      <c r="O6" s="94">
        <v>0.5</v>
      </c>
      <c r="P6" s="34">
        <f>D6/($D$3^(F6)+E6)</f>
        <v>50.305937960127132</v>
      </c>
      <c r="Q6" s="34">
        <f>G6/($D$3^(I6)+H6)</f>
        <v>71.825654182257466</v>
      </c>
      <c r="R6" s="34">
        <f>J6/($D$3^(L6)+K6)</f>
        <v>86.368333115014337</v>
      </c>
      <c r="S6" s="34">
        <f>M6/($D$3^(O6)+N6)</f>
        <v>108.84239134120719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8A84E-1CB6-41D4-9543-E06EBBAD853C}">
  <dimension ref="B2:S7"/>
  <sheetViews>
    <sheetView workbookViewId="0">
      <selection activeCell="F10" sqref="F10"/>
    </sheetView>
  </sheetViews>
  <sheetFormatPr defaultRowHeight="13.5"/>
  <cols>
    <col min="1" max="1" width="9" style="36"/>
    <col min="2" max="2" width="4.75" style="36" customWidth="1"/>
    <col min="3" max="3" width="14.375" style="36" customWidth="1"/>
    <col min="4" max="4" width="9.5" style="36" bestFit="1" customWidth="1"/>
    <col min="5" max="6" width="8.25" style="36" customWidth="1"/>
    <col min="7" max="7" width="9.5" style="36" bestFit="1" customWidth="1"/>
    <col min="8" max="9" width="8.25" style="36" customWidth="1"/>
    <col min="10" max="10" width="9.5" style="36" bestFit="1" customWidth="1"/>
    <col min="11" max="12" width="8.25" style="36" customWidth="1"/>
    <col min="13" max="13" width="9.5" style="36" bestFit="1" customWidth="1"/>
    <col min="14" max="19" width="8.25" style="36" customWidth="1"/>
    <col min="20" max="16384" width="9" style="36"/>
  </cols>
  <sheetData>
    <row r="2" spans="2:19">
      <c r="B2" s="36" t="s">
        <v>874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628</v>
      </c>
      <c r="D6" s="108">
        <v>1097.3109999999999</v>
      </c>
      <c r="E6" s="108">
        <v>5.0890000000000004</v>
      </c>
      <c r="F6" s="110">
        <v>0.66666666666666663</v>
      </c>
      <c r="G6" s="108">
        <v>1504.443</v>
      </c>
      <c r="H6" s="79">
        <v>6.4889999999999999</v>
      </c>
      <c r="I6" s="110">
        <v>0.66666666666666696</v>
      </c>
      <c r="J6" s="108">
        <v>1716.511</v>
      </c>
      <c r="K6" s="79">
        <v>7.1390000000000002</v>
      </c>
      <c r="L6" s="110">
        <v>0.66666666666666663</v>
      </c>
      <c r="M6" s="108">
        <v>2040.2360000000001</v>
      </c>
      <c r="N6" s="79">
        <v>8.4429999999999996</v>
      </c>
      <c r="O6" s="110">
        <v>0.66666666666666663</v>
      </c>
      <c r="P6" s="41">
        <f>D6/($D$3^(F6)+E6)</f>
        <v>53.749735989553528</v>
      </c>
      <c r="Q6" s="41">
        <f>G6/($D$3^(I6)+H6)</f>
        <v>68.96309833868051</v>
      </c>
      <c r="R6" s="41">
        <f>J6/($D$3^(L6)+K6)</f>
        <v>76.407593406195019</v>
      </c>
      <c r="S6" s="41">
        <f>M6/($D$3^(O6)+N6)</f>
        <v>85.835323629472654</v>
      </c>
    </row>
    <row r="7" spans="2:19">
      <c r="B7" s="29">
        <v>2</v>
      </c>
      <c r="C7" s="78" t="s">
        <v>629</v>
      </c>
      <c r="D7" s="79">
        <v>496.11</v>
      </c>
      <c r="E7" s="111">
        <v>0.46050000000000002</v>
      </c>
      <c r="F7" s="79">
        <v>0.57999999999999996</v>
      </c>
      <c r="G7" s="81">
        <v>478.41</v>
      </c>
      <c r="H7" s="111">
        <v>3.78E-2</v>
      </c>
      <c r="I7" s="79">
        <v>0.54</v>
      </c>
      <c r="J7" s="81">
        <v>459.65</v>
      </c>
      <c r="K7" s="111">
        <v>-0.15709999999999999</v>
      </c>
      <c r="L7" s="79">
        <v>0.52</v>
      </c>
      <c r="M7" s="81">
        <v>422.56</v>
      </c>
      <c r="N7" s="111">
        <v>-0.42180000000000001</v>
      </c>
      <c r="O7" s="79">
        <v>0.49</v>
      </c>
      <c r="P7" s="41">
        <f>D7/($D$3^(F7)+E7)</f>
        <v>44.26193746733469</v>
      </c>
      <c r="Q7" s="41">
        <f>G7/($D$3^(I7)+H7)</f>
        <v>52.215941245065459</v>
      </c>
      <c r="R7" s="41">
        <f>J7/($D$3^(L7)+K7)</f>
        <v>55.716140255876269</v>
      </c>
      <c r="S7" s="41">
        <f>M7/($D$3^(O7)+N7)</f>
        <v>60.250163478564446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7A04B-57B3-4EF8-95C5-76074196577C}">
  <sheetPr>
    <pageSetUpPr fitToPage="1"/>
  </sheetPr>
  <dimension ref="B2:S11"/>
  <sheetViews>
    <sheetView zoomScaleNormal="100" workbookViewId="0">
      <selection activeCell="F19" sqref="F19"/>
    </sheetView>
  </sheetViews>
  <sheetFormatPr defaultRowHeight="13.5"/>
  <cols>
    <col min="1" max="1" width="9" style="36"/>
    <col min="2" max="2" width="4.75" style="36" customWidth="1"/>
    <col min="3" max="3" width="14.375" style="36" customWidth="1"/>
    <col min="4" max="15" width="10.25" style="36" customWidth="1"/>
    <col min="16" max="19" width="9.625" style="36" customWidth="1"/>
    <col min="20" max="16384" width="9" style="36"/>
  </cols>
  <sheetData>
    <row r="2" spans="2:19">
      <c r="B2" s="36" t="s">
        <v>875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39" t="s">
        <v>630</v>
      </c>
      <c r="D6" s="39">
        <v>461</v>
      </c>
      <c r="E6" s="40">
        <v>0.69799999999999995</v>
      </c>
      <c r="F6" s="93">
        <v>0.96799999999999997</v>
      </c>
      <c r="G6" s="39">
        <v>402</v>
      </c>
      <c r="H6" s="40">
        <v>0.161</v>
      </c>
      <c r="I6" s="93">
        <v>0.83499999999999996</v>
      </c>
      <c r="J6" s="39">
        <v>392</v>
      </c>
      <c r="K6" s="40">
        <v>-8.0000000000000002E-3</v>
      </c>
      <c r="L6" s="93">
        <v>0.79300000000000004</v>
      </c>
      <c r="M6" s="39">
        <v>388</v>
      </c>
      <c r="N6" s="40">
        <v>-0.191</v>
      </c>
      <c r="O6" s="93">
        <v>0.748</v>
      </c>
      <c r="P6" s="41">
        <f t="shared" ref="P6:P11" si="0">D6/((SQRT($D$3)+E6)^F6)</f>
        <v>58.45260924061418</v>
      </c>
      <c r="Q6" s="42">
        <f t="shared" ref="Q6:Q11" si="1">G6/((SQRT($D$3)+H6)^I6)</f>
        <v>71.513458017991979</v>
      </c>
      <c r="R6" s="42">
        <f t="shared" ref="R6:R11" si="2">J6/((SQRT($D$3)+K6)^L6)</f>
        <v>77.375767561306219</v>
      </c>
      <c r="S6" s="42">
        <f t="shared" ref="S6:S11" si="3">M6/((SQRT($D$3)+N6)^O6)</f>
        <v>85.489696484000987</v>
      </c>
    </row>
    <row r="7" spans="2:19">
      <c r="B7" s="39">
        <v>2</v>
      </c>
      <c r="C7" s="39" t="s">
        <v>631</v>
      </c>
      <c r="D7" s="39">
        <v>454</v>
      </c>
      <c r="E7" s="40">
        <v>0.69799999999999995</v>
      </c>
      <c r="F7" s="93">
        <v>0.96799999999999997</v>
      </c>
      <c r="G7" s="39">
        <v>395</v>
      </c>
      <c r="H7" s="40">
        <v>0.161</v>
      </c>
      <c r="I7" s="93">
        <v>0.83499999999999996</v>
      </c>
      <c r="J7" s="39">
        <v>386</v>
      </c>
      <c r="K7" s="40">
        <v>-8.0000000000000002E-3</v>
      </c>
      <c r="L7" s="93">
        <v>0.79300000000000004</v>
      </c>
      <c r="M7" s="39">
        <v>381</v>
      </c>
      <c r="N7" s="40">
        <v>-0.191</v>
      </c>
      <c r="O7" s="93">
        <v>0.748</v>
      </c>
      <c r="P7" s="41">
        <f t="shared" si="0"/>
        <v>57.565042505941079</v>
      </c>
      <c r="Q7" s="42">
        <f t="shared" si="1"/>
        <v>70.268198798773213</v>
      </c>
      <c r="R7" s="42">
        <f t="shared" si="2"/>
        <v>76.191444588429093</v>
      </c>
      <c r="S7" s="42">
        <f t="shared" si="3"/>
        <v>83.947356598980349</v>
      </c>
    </row>
    <row r="8" spans="2:19">
      <c r="B8" s="39">
        <v>3</v>
      </c>
      <c r="C8" s="39" t="s">
        <v>632</v>
      </c>
      <c r="D8" s="39">
        <v>409</v>
      </c>
      <c r="E8" s="40">
        <v>0.69799999999999995</v>
      </c>
      <c r="F8" s="93">
        <v>0.96799999999999997</v>
      </c>
      <c r="G8" s="39">
        <v>357</v>
      </c>
      <c r="H8" s="40">
        <v>0.161</v>
      </c>
      <c r="I8" s="93">
        <v>0.83499999999999996</v>
      </c>
      <c r="J8" s="39">
        <v>348</v>
      </c>
      <c r="K8" s="40">
        <v>-8.0000000000000002E-3</v>
      </c>
      <c r="L8" s="93">
        <v>0.79300000000000004</v>
      </c>
      <c r="M8" s="39">
        <v>345</v>
      </c>
      <c r="N8" s="40">
        <v>-0.191</v>
      </c>
      <c r="O8" s="93">
        <v>0.748</v>
      </c>
      <c r="P8" s="41">
        <f t="shared" si="0"/>
        <v>51.85925635447115</v>
      </c>
      <c r="Q8" s="42">
        <f t="shared" si="1"/>
        <v>63.508220180157053</v>
      </c>
      <c r="R8" s="42">
        <f t="shared" si="2"/>
        <v>68.690732426873893</v>
      </c>
      <c r="S8" s="42">
        <f t="shared" si="3"/>
        <v>76.015322904588515</v>
      </c>
    </row>
    <row r="9" spans="2:19">
      <c r="B9" s="39">
        <v>4</v>
      </c>
      <c r="C9" s="39" t="s">
        <v>633</v>
      </c>
      <c r="D9" s="39">
        <v>406</v>
      </c>
      <c r="E9" s="40">
        <v>0.69799999999999995</v>
      </c>
      <c r="F9" s="93">
        <v>0.96799999999999997</v>
      </c>
      <c r="G9" s="39">
        <v>355</v>
      </c>
      <c r="H9" s="40">
        <v>0.161</v>
      </c>
      <c r="I9" s="93">
        <v>0.83499999999999996</v>
      </c>
      <c r="J9" s="39">
        <v>347</v>
      </c>
      <c r="K9" s="40">
        <v>-8.0000000000000002E-3</v>
      </c>
      <c r="L9" s="93">
        <v>0.79300000000000004</v>
      </c>
      <c r="M9" s="39">
        <v>344</v>
      </c>
      <c r="N9" s="40">
        <v>-0.191</v>
      </c>
      <c r="O9" s="93">
        <v>0.748</v>
      </c>
      <c r="P9" s="41">
        <f t="shared" si="0"/>
        <v>51.478870611039817</v>
      </c>
      <c r="Q9" s="42">
        <f t="shared" si="1"/>
        <v>63.152431831808833</v>
      </c>
      <c r="R9" s="42">
        <f t="shared" si="2"/>
        <v>68.493345264727708</v>
      </c>
      <c r="S9" s="42">
        <f t="shared" si="3"/>
        <v>75.794988635299845</v>
      </c>
    </row>
    <row r="10" spans="2:19">
      <c r="B10" s="39">
        <v>5</v>
      </c>
      <c r="C10" s="39" t="s">
        <v>634</v>
      </c>
      <c r="D10" s="39">
        <v>386</v>
      </c>
      <c r="E10" s="40">
        <v>0.69799999999999995</v>
      </c>
      <c r="F10" s="93">
        <v>0.96799999999999997</v>
      </c>
      <c r="G10" s="39">
        <v>336</v>
      </c>
      <c r="H10" s="40">
        <v>0.161</v>
      </c>
      <c r="I10" s="93">
        <v>0.83499999999999996</v>
      </c>
      <c r="J10" s="39">
        <v>328</v>
      </c>
      <c r="K10" s="40">
        <v>-8.0000000000000002E-3</v>
      </c>
      <c r="L10" s="93">
        <v>0.79300000000000004</v>
      </c>
      <c r="M10" s="39">
        <v>324</v>
      </c>
      <c r="N10" s="40">
        <v>-0.191</v>
      </c>
      <c r="O10" s="93">
        <v>0.748</v>
      </c>
      <c r="P10" s="41">
        <f t="shared" si="0"/>
        <v>48.942965654830957</v>
      </c>
      <c r="Q10" s="42">
        <f t="shared" si="1"/>
        <v>59.772442522500761</v>
      </c>
      <c r="R10" s="42">
        <f t="shared" si="2"/>
        <v>64.742989183950101</v>
      </c>
      <c r="S10" s="42">
        <f t="shared" si="3"/>
        <v>71.388303249526601</v>
      </c>
    </row>
    <row r="11" spans="2:19">
      <c r="B11" s="39">
        <v>6</v>
      </c>
      <c r="C11" s="39" t="s">
        <v>635</v>
      </c>
      <c r="D11" s="39">
        <v>426</v>
      </c>
      <c r="E11" s="40">
        <v>0.69799999999999995</v>
      </c>
      <c r="F11" s="93">
        <v>0.96799999999999997</v>
      </c>
      <c r="G11" s="39">
        <v>372</v>
      </c>
      <c r="H11" s="40">
        <v>0.161</v>
      </c>
      <c r="I11" s="93">
        <v>0.83499999999999996</v>
      </c>
      <c r="J11" s="39">
        <v>363</v>
      </c>
      <c r="K11" s="40">
        <v>-8.0000000000000002E-3</v>
      </c>
      <c r="L11" s="93">
        <v>0.79300000000000004</v>
      </c>
      <c r="M11" s="39">
        <v>360</v>
      </c>
      <c r="N11" s="40">
        <v>-0.191</v>
      </c>
      <c r="O11" s="93">
        <v>0.748</v>
      </c>
      <c r="P11" s="41">
        <f t="shared" si="0"/>
        <v>54.014775567248677</v>
      </c>
      <c r="Q11" s="42">
        <f t="shared" si="1"/>
        <v>66.1766327927687</v>
      </c>
      <c r="R11" s="42">
        <f t="shared" si="2"/>
        <v>71.65153985906673</v>
      </c>
      <c r="S11" s="42">
        <f t="shared" si="3"/>
        <v>79.320336943918448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  <pageSetup paperSize="9" scale="5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8039F-EA39-44EE-BBE5-9308F6CB89D7}">
  <dimension ref="B2:S12"/>
  <sheetViews>
    <sheetView workbookViewId="0">
      <selection activeCell="I29" sqref="I29"/>
    </sheetView>
  </sheetViews>
  <sheetFormatPr defaultRowHeight="13.5"/>
  <cols>
    <col min="1" max="1" width="9" style="36"/>
    <col min="2" max="2" width="4.75" style="36" customWidth="1"/>
    <col min="3" max="3" width="15.375" style="36" customWidth="1"/>
    <col min="4" max="19" width="9.625" style="36" customWidth="1"/>
    <col min="20" max="16384" width="9" style="36"/>
  </cols>
  <sheetData>
    <row r="2" spans="2:19">
      <c r="B2" s="36" t="s">
        <v>876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636</v>
      </c>
      <c r="D6" s="91">
        <v>691.8</v>
      </c>
      <c r="E6" s="92">
        <v>1.498</v>
      </c>
      <c r="F6" s="91">
        <v>0.6</v>
      </c>
      <c r="G6" s="91">
        <v>845</v>
      </c>
      <c r="H6" s="92">
        <v>1.5529999999999999</v>
      </c>
      <c r="I6" s="91">
        <v>0.6</v>
      </c>
      <c r="J6" s="91">
        <v>915</v>
      </c>
      <c r="K6" s="92">
        <v>1.5940000000000001</v>
      </c>
      <c r="L6" s="91">
        <v>0.6</v>
      </c>
      <c r="M6" s="91">
        <v>1007.9</v>
      </c>
      <c r="N6" s="92">
        <v>1.645</v>
      </c>
      <c r="O6" s="91">
        <v>0.6</v>
      </c>
      <c r="P6" s="42">
        <f t="shared" ref="P6:P12" si="0">D6/($D$3^(F6)+E6)</f>
        <v>52.555763894252415</v>
      </c>
      <c r="Q6" s="42">
        <f t="shared" ref="Q6:Q12" si="1">G6/($D$3^(I6)+H6)</f>
        <v>63.927196653206536</v>
      </c>
      <c r="R6" s="42">
        <f t="shared" ref="R6:R12" si="2">J6/($D$3^(L6)+K6)</f>
        <v>69.008889466186147</v>
      </c>
      <c r="S6" s="42">
        <f t="shared" ref="S6:S12" si="3">M6/($D$3^(O6)+N6)</f>
        <v>75.724100821518661</v>
      </c>
    </row>
    <row r="7" spans="2:19">
      <c r="B7" s="29">
        <v>2</v>
      </c>
      <c r="C7" s="39" t="s">
        <v>637</v>
      </c>
      <c r="D7" s="91">
        <v>830.2</v>
      </c>
      <c r="E7" s="92">
        <v>1.498</v>
      </c>
      <c r="F7" s="91">
        <v>0.6</v>
      </c>
      <c r="G7" s="91">
        <v>1014</v>
      </c>
      <c r="H7" s="92">
        <v>1.5529999999999999</v>
      </c>
      <c r="I7" s="91">
        <v>0.6</v>
      </c>
      <c r="J7" s="91">
        <v>1098</v>
      </c>
      <c r="K7" s="92">
        <v>1.5940000000000001</v>
      </c>
      <c r="L7" s="91">
        <v>0.6</v>
      </c>
      <c r="M7" s="91">
        <v>1209.5</v>
      </c>
      <c r="N7" s="92">
        <v>1.645</v>
      </c>
      <c r="O7" s="91">
        <v>0.6</v>
      </c>
      <c r="P7" s="42">
        <f t="shared" si="0"/>
        <v>63.069955456791497</v>
      </c>
      <c r="Q7" s="42">
        <f t="shared" si="1"/>
        <v>76.712635983847846</v>
      </c>
      <c r="R7" s="42">
        <f t="shared" si="2"/>
        <v>82.810667359423377</v>
      </c>
      <c r="S7" s="42">
        <f t="shared" si="3"/>
        <v>90.87042359720887</v>
      </c>
    </row>
    <row r="8" spans="2:19">
      <c r="B8" s="29">
        <v>3</v>
      </c>
      <c r="C8" s="39" t="s">
        <v>638</v>
      </c>
      <c r="D8" s="91">
        <v>931.3</v>
      </c>
      <c r="E8" s="92">
        <v>3.3359999999999999</v>
      </c>
      <c r="F8" s="57">
        <v>0.66666666666666663</v>
      </c>
      <c r="G8" s="91">
        <v>1142.4000000000001</v>
      </c>
      <c r="H8" s="92">
        <v>3.5779999999999998</v>
      </c>
      <c r="I8" s="57">
        <v>0.66666666666666663</v>
      </c>
      <c r="J8" s="91">
        <v>1246.9000000000001</v>
      </c>
      <c r="K8" s="92">
        <v>3.73</v>
      </c>
      <c r="L8" s="57">
        <v>0.66666666666666663</v>
      </c>
      <c r="M8" s="91">
        <v>1376.3</v>
      </c>
      <c r="N8" s="92">
        <v>3.8149999999999999</v>
      </c>
      <c r="O8" s="57">
        <v>0.66666666666666663</v>
      </c>
      <c r="P8" s="42">
        <f t="shared" si="0"/>
        <v>49.903042862351548</v>
      </c>
      <c r="Q8" s="42">
        <f t="shared" si="1"/>
        <v>60.431051619274555</v>
      </c>
      <c r="R8" s="42">
        <f t="shared" si="2"/>
        <v>65.432811515502209</v>
      </c>
      <c r="S8" s="42">
        <f t="shared" si="3"/>
        <v>71.902535695089966</v>
      </c>
    </row>
    <row r="9" spans="2:19">
      <c r="B9" s="29">
        <v>4</v>
      </c>
      <c r="C9" s="39" t="s">
        <v>639</v>
      </c>
      <c r="D9" s="91">
        <v>1024.4000000000001</v>
      </c>
      <c r="E9" s="92">
        <v>3.3359999999999999</v>
      </c>
      <c r="F9" s="57">
        <v>0.66666666666666663</v>
      </c>
      <c r="G9" s="91">
        <v>1256.5999999999999</v>
      </c>
      <c r="H9" s="92">
        <v>3.5779999999999998</v>
      </c>
      <c r="I9" s="57">
        <v>0.66666666666666663</v>
      </c>
      <c r="J9" s="91">
        <v>1371.6</v>
      </c>
      <c r="K9" s="92">
        <v>3.73</v>
      </c>
      <c r="L9" s="57">
        <v>0.66666666666666663</v>
      </c>
      <c r="M9" s="91">
        <v>1513.9</v>
      </c>
      <c r="N9" s="92">
        <v>3.8149999999999999</v>
      </c>
      <c r="O9" s="57">
        <v>0.66666666666666663</v>
      </c>
      <c r="P9" s="42">
        <f t="shared" si="0"/>
        <v>54.891739620093347</v>
      </c>
      <c r="Q9" s="42">
        <f t="shared" si="1"/>
        <v>66.472040848022061</v>
      </c>
      <c r="R9" s="42">
        <f t="shared" si="2"/>
        <v>71.976617430959038</v>
      </c>
      <c r="S9" s="42">
        <f t="shared" si="3"/>
        <v>79.091221963813652</v>
      </c>
    </row>
    <row r="10" spans="2:19">
      <c r="B10" s="29">
        <v>5</v>
      </c>
      <c r="C10" s="39" t="s">
        <v>640</v>
      </c>
      <c r="D10" s="91">
        <v>820.6</v>
      </c>
      <c r="E10" s="92">
        <v>2.5960000000000001</v>
      </c>
      <c r="F10" s="57">
        <v>0.66666666666666663</v>
      </c>
      <c r="G10" s="91">
        <v>991.5</v>
      </c>
      <c r="H10" s="92">
        <v>2.7149999999999999</v>
      </c>
      <c r="I10" s="57">
        <v>0.66666666666666663</v>
      </c>
      <c r="J10" s="91">
        <v>1070.5</v>
      </c>
      <c r="K10" s="92">
        <v>2.7679999999999998</v>
      </c>
      <c r="L10" s="57">
        <v>0.66666666666666663</v>
      </c>
      <c r="M10" s="91">
        <v>1176.8</v>
      </c>
      <c r="N10" s="92">
        <v>2.819</v>
      </c>
      <c r="O10" s="57">
        <v>0.66666666666666663</v>
      </c>
      <c r="P10" s="42">
        <f t="shared" si="0"/>
        <v>45.786818570145861</v>
      </c>
      <c r="Q10" s="42">
        <f t="shared" si="1"/>
        <v>54.957576208095432</v>
      </c>
      <c r="R10" s="42">
        <f t="shared" si="2"/>
        <v>59.162641709605126</v>
      </c>
      <c r="S10" s="42">
        <f t="shared" si="3"/>
        <v>64.854657773870628</v>
      </c>
    </row>
    <row r="11" spans="2:19">
      <c r="B11" s="29">
        <v>6</v>
      </c>
      <c r="C11" s="39" t="s">
        <v>641</v>
      </c>
      <c r="D11" s="91">
        <v>902.7</v>
      </c>
      <c r="E11" s="92">
        <v>2.5960000000000001</v>
      </c>
      <c r="F11" s="57">
        <v>0.66666666666666663</v>
      </c>
      <c r="G11" s="91">
        <v>1090.7</v>
      </c>
      <c r="H11" s="92">
        <v>2.7149999999999999</v>
      </c>
      <c r="I11" s="57">
        <v>0.66666666666666663</v>
      </c>
      <c r="J11" s="91">
        <v>1177.5999999999999</v>
      </c>
      <c r="K11" s="92">
        <v>2.7679999999999998</v>
      </c>
      <c r="L11" s="57">
        <v>0.66666666666666663</v>
      </c>
      <c r="M11" s="91">
        <v>1294.5</v>
      </c>
      <c r="N11" s="92">
        <v>2.8180000000000001</v>
      </c>
      <c r="O11" s="57">
        <v>0.66666666666666663</v>
      </c>
      <c r="P11" s="42">
        <f t="shared" si="0"/>
        <v>50.367732297429527</v>
      </c>
      <c r="Q11" s="42">
        <f t="shared" si="1"/>
        <v>60.456105264921526</v>
      </c>
      <c r="R11" s="42">
        <f t="shared" si="2"/>
        <v>65.081669198721144</v>
      </c>
      <c r="S11" s="42">
        <f t="shared" si="3"/>
        <v>71.345157676801904</v>
      </c>
    </row>
    <row r="12" spans="2:19">
      <c r="B12" s="29">
        <v>7</v>
      </c>
      <c r="C12" s="39" t="s">
        <v>642</v>
      </c>
      <c r="D12" s="91">
        <v>582.9</v>
      </c>
      <c r="E12" s="92">
        <v>1.1479999999999999</v>
      </c>
      <c r="F12" s="91">
        <v>0.5</v>
      </c>
      <c r="G12" s="91">
        <v>732.9</v>
      </c>
      <c r="H12" s="92">
        <v>1.3680000000000001</v>
      </c>
      <c r="I12" s="91">
        <v>0.5</v>
      </c>
      <c r="J12" s="91">
        <v>804.7</v>
      </c>
      <c r="K12" s="92">
        <v>1.462</v>
      </c>
      <c r="L12" s="91">
        <v>0.5</v>
      </c>
      <c r="M12" s="91">
        <v>898.7</v>
      </c>
      <c r="N12" s="92">
        <v>1.5780000000000001</v>
      </c>
      <c r="O12" s="91">
        <v>0.5</v>
      </c>
      <c r="P12" s="42">
        <f t="shared" si="0"/>
        <v>65.53881076450655</v>
      </c>
      <c r="Q12" s="42">
        <f t="shared" si="1"/>
        <v>80.415040424710057</v>
      </c>
      <c r="R12" s="42">
        <f t="shared" si="2"/>
        <v>87.39171490084567</v>
      </c>
      <c r="S12" s="42">
        <f t="shared" si="3"/>
        <v>96.386015699852734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1B8D-BFF1-404B-A0C2-6417F902CBF1}">
  <dimension ref="B2:S10"/>
  <sheetViews>
    <sheetView zoomScaleNormal="100" workbookViewId="0">
      <selection activeCell="D21" sqref="D21"/>
    </sheetView>
  </sheetViews>
  <sheetFormatPr defaultRowHeight="13.5"/>
  <cols>
    <col min="1" max="1" width="9" style="36"/>
    <col min="2" max="2" width="4.75" style="36" customWidth="1"/>
    <col min="3" max="3" width="23.5" style="36" bestFit="1" customWidth="1"/>
    <col min="4" max="15" width="6" style="36" customWidth="1"/>
    <col min="16" max="19" width="9.625" style="36" customWidth="1"/>
    <col min="20" max="16384" width="9" style="36"/>
  </cols>
  <sheetData>
    <row r="2" spans="2:19">
      <c r="B2" s="36" t="s">
        <v>843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471</v>
      </c>
      <c r="D6" s="39">
        <v>1190</v>
      </c>
      <c r="E6" s="40">
        <v>9.1</v>
      </c>
      <c r="F6" s="41">
        <f>3/4</f>
        <v>0.75</v>
      </c>
      <c r="G6" s="39">
        <v>1650</v>
      </c>
      <c r="H6" s="40">
        <v>11.4</v>
      </c>
      <c r="I6" s="41">
        <f>3/4</f>
        <v>0.75</v>
      </c>
      <c r="J6" s="39">
        <v>2570</v>
      </c>
      <c r="K6" s="40">
        <v>19.3</v>
      </c>
      <c r="L6" s="41">
        <v>0.8</v>
      </c>
      <c r="M6" s="39">
        <v>2990</v>
      </c>
      <c r="N6" s="40">
        <v>21</v>
      </c>
      <c r="O6" s="41">
        <v>0.8</v>
      </c>
      <c r="P6" s="42">
        <f>D6/($D$3^(F6)+E6)</f>
        <v>38.815005011675161</v>
      </c>
      <c r="Q6" s="42">
        <f>G6/($D$3^(I6)+H6)</f>
        <v>50.063342693214963</v>
      </c>
      <c r="R6" s="42">
        <f>J6/($D$3^(L6)+K6)</f>
        <v>56.167735074237385</v>
      </c>
      <c r="S6" s="42">
        <f>M6/($D$3^(O6)+N6)</f>
        <v>63.005988945585088</v>
      </c>
    </row>
    <row r="7" spans="2:19">
      <c r="B7" s="29">
        <v>2</v>
      </c>
      <c r="C7" s="39" t="s">
        <v>472</v>
      </c>
      <c r="D7" s="39">
        <v>1470</v>
      </c>
      <c r="E7" s="39">
        <v>9.8000000000000007</v>
      </c>
      <c r="F7" s="39">
        <v>0.75</v>
      </c>
      <c r="G7" s="39">
        <v>2010</v>
      </c>
      <c r="H7" s="39">
        <v>11.2</v>
      </c>
      <c r="I7" s="39">
        <v>0.75</v>
      </c>
      <c r="J7" s="39">
        <v>2300</v>
      </c>
      <c r="K7" s="39">
        <v>11.8</v>
      </c>
      <c r="L7" s="39">
        <v>0.75</v>
      </c>
      <c r="M7" s="39">
        <v>2660</v>
      </c>
      <c r="N7" s="39">
        <v>12.6</v>
      </c>
      <c r="O7" s="39">
        <v>0.75</v>
      </c>
      <c r="P7" s="42">
        <f>D7/($D$3^(F7)+E7)</f>
        <v>46.877620844990659</v>
      </c>
      <c r="Q7" s="42">
        <f>G7/($D$3^(I7)+H7)</f>
        <v>61.358595205546663</v>
      </c>
      <c r="R7" s="42">
        <f>J7/($D$3^(L7)+K7)</f>
        <v>68.948467809423221</v>
      </c>
      <c r="S7" s="42">
        <f>M7/($D$3^(O7)+N7)</f>
        <v>77.872849329091238</v>
      </c>
    </row>
    <row r="8" spans="2:19">
      <c r="B8" s="29">
        <v>3</v>
      </c>
      <c r="C8" s="39" t="s">
        <v>473</v>
      </c>
      <c r="D8" s="39">
        <v>900</v>
      </c>
      <c r="E8" s="39">
        <v>4.0999999999999996</v>
      </c>
      <c r="F8" s="39">
        <v>0.7</v>
      </c>
      <c r="G8" s="39">
        <v>1140</v>
      </c>
      <c r="H8" s="39">
        <v>4.0999999999999996</v>
      </c>
      <c r="I8" s="39">
        <v>0.7</v>
      </c>
      <c r="J8" s="39">
        <v>1710</v>
      </c>
      <c r="K8" s="39">
        <v>7.3</v>
      </c>
      <c r="L8" s="39">
        <v>0.75</v>
      </c>
      <c r="M8" s="39">
        <v>1900</v>
      </c>
      <c r="N8" s="39">
        <v>7.4</v>
      </c>
      <c r="O8" s="39">
        <v>0.75</v>
      </c>
      <c r="P8" s="42">
        <f>D8/($D$3^(F8)+E8)</f>
        <v>41.537180887142448</v>
      </c>
      <c r="Q8" s="42">
        <f>G8/($D$3^(I8)+H8)</f>
        <v>52.613762457047102</v>
      </c>
      <c r="R8" s="42">
        <f>J8/($D$3^(L8)+K8)</f>
        <v>59.255159078882791</v>
      </c>
      <c r="S8" s="42">
        <f>M8/($D$3^(O8)+N8)</f>
        <v>65.611707038641015</v>
      </c>
    </row>
    <row r="9" spans="2:19">
      <c r="B9" s="29">
        <v>4</v>
      </c>
      <c r="C9" s="39" t="s">
        <v>474</v>
      </c>
      <c r="D9" s="39">
        <v>680</v>
      </c>
      <c r="E9" s="39">
        <v>3.4</v>
      </c>
      <c r="F9" s="39">
        <v>0.65</v>
      </c>
      <c r="G9" s="39">
        <v>870</v>
      </c>
      <c r="H9" s="39">
        <v>4.0999999999999996</v>
      </c>
      <c r="I9" s="39">
        <v>0.65</v>
      </c>
      <c r="J9" s="39">
        <v>1320</v>
      </c>
      <c r="K9" s="39">
        <v>7.5</v>
      </c>
      <c r="L9" s="39">
        <v>0.7</v>
      </c>
      <c r="M9" s="39">
        <v>1460</v>
      </c>
      <c r="N9" s="39">
        <v>7.7</v>
      </c>
      <c r="O9" s="39">
        <v>0.7</v>
      </c>
      <c r="P9" s="42">
        <f>D9/($D$3^(F9)+E9)</f>
        <v>38.385051845285226</v>
      </c>
      <c r="Q9" s="42">
        <f>G9/($D$3^(I9)+H9)</f>
        <v>47.24350589585633</v>
      </c>
      <c r="R9" s="42">
        <f>J9/($D$3^(L9)+K9)</f>
        <v>52.658171153072921</v>
      </c>
      <c r="S9" s="42">
        <f>M9/($D$3^(O9)+N9)</f>
        <v>57.782113484241343</v>
      </c>
    </row>
    <row r="10" spans="2:19">
      <c r="B10" s="29">
        <v>5</v>
      </c>
      <c r="C10" s="39" t="s">
        <v>475</v>
      </c>
      <c r="D10" s="39">
        <v>1030</v>
      </c>
      <c r="E10" s="39">
        <v>3</v>
      </c>
      <c r="F10" s="39">
        <v>0.7</v>
      </c>
      <c r="G10" s="39">
        <v>2480</v>
      </c>
      <c r="H10" s="39">
        <v>10.1</v>
      </c>
      <c r="I10" s="39">
        <v>0.8</v>
      </c>
      <c r="J10" s="39">
        <v>2730</v>
      </c>
      <c r="K10" s="39">
        <v>10.1</v>
      </c>
      <c r="L10" s="39">
        <v>0.8</v>
      </c>
      <c r="M10" s="39">
        <v>3050</v>
      </c>
      <c r="N10" s="39">
        <v>10.199999999999999</v>
      </c>
      <c r="O10" s="39">
        <v>0.8</v>
      </c>
      <c r="P10" s="42">
        <f>D10/($D$3^(F10)+E10)</f>
        <v>50.07941067520904</v>
      </c>
      <c r="Q10" s="42">
        <f>G10/($D$3^(I10)+H10)</f>
        <v>67.841480156046302</v>
      </c>
      <c r="R10" s="42">
        <f>J10/($D$3^(L10)+K10)</f>
        <v>74.680339042744507</v>
      </c>
      <c r="S10" s="42">
        <f>M10/($D$3^(O10)+N10)</f>
        <v>83.206463512748272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AC03D-B164-453F-A2B1-100EA580B660}">
  <dimension ref="B2:S11"/>
  <sheetViews>
    <sheetView workbookViewId="0">
      <selection activeCell="E18" sqref="E18"/>
    </sheetView>
  </sheetViews>
  <sheetFormatPr defaultRowHeight="13.5"/>
  <cols>
    <col min="1" max="1" width="9" style="36"/>
    <col min="2" max="2" width="4.75" style="36" customWidth="1"/>
    <col min="3" max="3" width="14.375" style="36" customWidth="1"/>
    <col min="4" max="4" width="10" style="36" customWidth="1"/>
    <col min="5" max="19" width="8.25" style="36" customWidth="1"/>
    <col min="20" max="16384" width="9" style="36"/>
  </cols>
  <sheetData>
    <row r="2" spans="2:19">
      <c r="B2" s="36" t="s">
        <v>877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78" t="s">
        <v>643</v>
      </c>
      <c r="D6" s="79">
        <v>4669</v>
      </c>
      <c r="E6" s="81">
        <v>30.18</v>
      </c>
      <c r="F6" s="79"/>
      <c r="G6" s="80">
        <v>5786</v>
      </c>
      <c r="H6" s="81">
        <v>30.52</v>
      </c>
      <c r="I6" s="81"/>
      <c r="J6" s="79">
        <v>6307</v>
      </c>
      <c r="K6" s="81">
        <v>30.75</v>
      </c>
      <c r="L6" s="81"/>
      <c r="M6" s="79">
        <v>6990</v>
      </c>
      <c r="N6" s="81">
        <v>30.83</v>
      </c>
      <c r="O6" s="81"/>
      <c r="P6" s="42">
        <f>D6/($D$3+E6)</f>
        <v>51.774229319139494</v>
      </c>
      <c r="Q6" s="42">
        <f>G6/($D$3+H6)</f>
        <v>63.91957578435705</v>
      </c>
      <c r="R6" s="42">
        <f>J6/($D$3+K6)</f>
        <v>69.498622589531678</v>
      </c>
      <c r="S6" s="42">
        <f>M6/($D$3+N6)</f>
        <v>76.956952548717382</v>
      </c>
    </row>
    <row r="7" spans="2:19">
      <c r="B7" s="39"/>
      <c r="C7" s="78"/>
      <c r="D7" s="79" t="s">
        <v>644</v>
      </c>
      <c r="E7" s="81"/>
      <c r="F7" s="79"/>
      <c r="G7" s="80"/>
      <c r="H7" s="81"/>
      <c r="I7" s="81"/>
      <c r="J7" s="79"/>
      <c r="K7" s="81"/>
      <c r="L7" s="81"/>
      <c r="M7" s="79"/>
      <c r="N7" s="81"/>
      <c r="O7" s="81"/>
      <c r="P7" s="42"/>
      <c r="Q7" s="42"/>
      <c r="R7" s="42"/>
      <c r="S7" s="42"/>
    </row>
    <row r="8" spans="2:19">
      <c r="B8" s="39">
        <v>2</v>
      </c>
      <c r="C8" s="39" t="s">
        <v>645</v>
      </c>
      <c r="D8" s="39">
        <v>1.3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42">
        <f>D8*P6</f>
        <v>67.30649811488135</v>
      </c>
      <c r="Q8" s="42">
        <f>D8*Q6</f>
        <v>83.095448519664174</v>
      </c>
      <c r="R8" s="42">
        <f>D8*R6</f>
        <v>90.348209366391188</v>
      </c>
      <c r="S8" s="42">
        <f>D8*S6</f>
        <v>100.04403831333261</v>
      </c>
    </row>
    <row r="9" spans="2:19">
      <c r="B9" s="39">
        <v>3</v>
      </c>
      <c r="C9" s="39" t="s">
        <v>646</v>
      </c>
      <c r="D9" s="39">
        <v>1.2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42">
        <f>D9*P6</f>
        <v>62.129075182967391</v>
      </c>
      <c r="Q9" s="42">
        <f>D9*Q6</f>
        <v>76.703490941228452</v>
      </c>
      <c r="R9" s="42">
        <f>D9*R6</f>
        <v>83.398347107438013</v>
      </c>
      <c r="S9" s="42">
        <f>D9*S6</f>
        <v>92.348343058460856</v>
      </c>
    </row>
    <row r="10" spans="2:19">
      <c r="B10" s="39">
        <v>4</v>
      </c>
      <c r="C10" s="39" t="s">
        <v>647</v>
      </c>
      <c r="D10" s="39">
        <v>2.5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2">
        <f>D10*P6</f>
        <v>129.43557329784875</v>
      </c>
      <c r="Q10" s="42">
        <f>D10*Q6</f>
        <v>159.79893946089263</v>
      </c>
      <c r="R10" s="42">
        <f>D10*R6</f>
        <v>173.7465564738292</v>
      </c>
      <c r="S10" s="42">
        <f>D10*S6</f>
        <v>192.39238137179345</v>
      </c>
    </row>
    <row r="11" spans="2:19">
      <c r="B11" s="39">
        <v>5</v>
      </c>
      <c r="C11" s="39" t="s">
        <v>648</v>
      </c>
      <c r="D11" s="39">
        <v>2.8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42">
        <f>D11*P6</f>
        <v>144.96784209359058</v>
      </c>
      <c r="Q11" s="42">
        <f>D11*Q6</f>
        <v>178.97481219619974</v>
      </c>
      <c r="R11" s="42">
        <f>D11*R6</f>
        <v>194.5961432506887</v>
      </c>
      <c r="S11" s="42">
        <f>D11*S6</f>
        <v>215.47946713640866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52FD7-B35E-4C18-B613-CA8A8754E058}">
  <dimension ref="B1:S14"/>
  <sheetViews>
    <sheetView workbookViewId="0">
      <selection activeCell="G22" sqref="G22"/>
    </sheetView>
  </sheetViews>
  <sheetFormatPr defaultRowHeight="13.5"/>
  <cols>
    <col min="1" max="1" width="9" style="36"/>
    <col min="2" max="2" width="4.75" style="36" customWidth="1"/>
    <col min="3" max="3" width="16.5" style="36" customWidth="1"/>
    <col min="4" max="19" width="9.625" style="36" customWidth="1"/>
    <col min="20" max="16384" width="9" style="36"/>
  </cols>
  <sheetData>
    <row r="1" spans="2:19">
      <c r="B1" s="36" t="s">
        <v>878</v>
      </c>
    </row>
    <row r="2" spans="2:19">
      <c r="B2" s="36" t="s">
        <v>848</v>
      </c>
      <c r="D2" s="37">
        <v>60</v>
      </c>
    </row>
    <row r="3" spans="2:19">
      <c r="B3" s="185" t="s">
        <v>199</v>
      </c>
      <c r="C3" s="185"/>
      <c r="D3" s="186" t="s">
        <v>200</v>
      </c>
      <c r="E3" s="185"/>
      <c r="F3" s="185"/>
      <c r="G3" s="186" t="s">
        <v>201</v>
      </c>
      <c r="H3" s="185"/>
      <c r="I3" s="185"/>
      <c r="J3" s="186" t="s">
        <v>202</v>
      </c>
      <c r="K3" s="185"/>
      <c r="L3" s="185"/>
      <c r="M3" s="186" t="s">
        <v>203</v>
      </c>
      <c r="N3" s="185"/>
      <c r="O3" s="185"/>
      <c r="P3" s="185" t="s">
        <v>842</v>
      </c>
      <c r="Q3" s="185"/>
      <c r="R3" s="185"/>
      <c r="S3" s="185"/>
    </row>
    <row r="4" spans="2:19">
      <c r="B4" s="185"/>
      <c r="C4" s="185"/>
      <c r="D4" s="29" t="s">
        <v>205</v>
      </c>
      <c r="E4" s="29" t="s">
        <v>206</v>
      </c>
      <c r="F4" s="29" t="s">
        <v>207</v>
      </c>
      <c r="G4" s="29" t="s">
        <v>205</v>
      </c>
      <c r="H4" s="29" t="s">
        <v>206</v>
      </c>
      <c r="I4" s="29" t="s">
        <v>207</v>
      </c>
      <c r="J4" s="29" t="s">
        <v>205</v>
      </c>
      <c r="K4" s="29" t="s">
        <v>206</v>
      </c>
      <c r="L4" s="29" t="s">
        <v>207</v>
      </c>
      <c r="M4" s="29" t="s">
        <v>205</v>
      </c>
      <c r="N4" s="29" t="s">
        <v>206</v>
      </c>
      <c r="O4" s="29" t="s">
        <v>207</v>
      </c>
      <c r="P4" s="38" t="s">
        <v>200</v>
      </c>
      <c r="Q4" s="38" t="s">
        <v>201</v>
      </c>
      <c r="R4" s="38" t="s">
        <v>202</v>
      </c>
      <c r="S4" s="38" t="s">
        <v>203</v>
      </c>
    </row>
    <row r="5" spans="2:19">
      <c r="B5" s="29">
        <v>1</v>
      </c>
      <c r="C5" s="39" t="s">
        <v>649</v>
      </c>
      <c r="D5" s="91">
        <v>1560</v>
      </c>
      <c r="E5" s="92">
        <v>8.1929999999999996</v>
      </c>
      <c r="F5" s="70">
        <v>0.69299999999999995</v>
      </c>
      <c r="G5" s="91">
        <v>2383.5</v>
      </c>
      <c r="H5" s="92">
        <v>12.071999999999999</v>
      </c>
      <c r="I5" s="70">
        <v>0.7</v>
      </c>
      <c r="J5" s="91">
        <v>3037.6</v>
      </c>
      <c r="K5" s="92">
        <v>15.446999999999999</v>
      </c>
      <c r="L5" s="70">
        <v>0.71099999999999997</v>
      </c>
      <c r="M5" s="91">
        <v>4031.4</v>
      </c>
      <c r="N5" s="92">
        <v>19.931999999999999</v>
      </c>
      <c r="O5" s="70">
        <v>0.72099999999999997</v>
      </c>
      <c r="P5" s="42">
        <f>D5/($D$2^(F5)+E5)</f>
        <v>61.747955745093854</v>
      </c>
      <c r="Q5" s="42">
        <f>G5/($D$2^(I5)+H5)</f>
        <v>80.416784844453943</v>
      </c>
      <c r="R5" s="42">
        <f>J5/($D$2^(L5)+K5)</f>
        <v>89.807074591520873</v>
      </c>
      <c r="S5" s="42">
        <f>M5/($D$2^(O5)+N5)</f>
        <v>103.16651314678221</v>
      </c>
    </row>
    <row r="6" spans="2:19">
      <c r="B6" s="29">
        <v>2</v>
      </c>
      <c r="C6" s="39" t="s">
        <v>650</v>
      </c>
      <c r="D6" s="91"/>
      <c r="E6" s="92"/>
      <c r="F6" s="70"/>
      <c r="G6" s="91"/>
      <c r="H6" s="92"/>
      <c r="I6" s="70"/>
      <c r="J6" s="91"/>
      <c r="K6" s="92"/>
      <c r="L6" s="70"/>
      <c r="M6" s="91"/>
      <c r="N6" s="92"/>
      <c r="O6" s="70"/>
      <c r="P6" s="42">
        <f>(P5+P7)/2</f>
        <v>60.175266569843949</v>
      </c>
      <c r="Q6" s="42">
        <f t="shared" ref="Q6:S6" si="0">(Q5+Q7)/2</f>
        <v>74.944939982590668</v>
      </c>
      <c r="R6" s="42">
        <f t="shared" si="0"/>
        <v>82.199122500813061</v>
      </c>
      <c r="S6" s="42">
        <f t="shared" si="0"/>
        <v>92.229332423975904</v>
      </c>
    </row>
    <row r="7" spans="2:19">
      <c r="B7" s="29">
        <v>3</v>
      </c>
      <c r="C7" s="39" t="s">
        <v>651</v>
      </c>
      <c r="D7" s="91">
        <v>1068.5999999999999</v>
      </c>
      <c r="E7" s="92">
        <v>4.1520000000000001</v>
      </c>
      <c r="F7" s="70">
        <v>0.64600000000000002</v>
      </c>
      <c r="G7" s="91">
        <v>1174.5</v>
      </c>
      <c r="H7" s="92">
        <v>3.6619999999999999</v>
      </c>
      <c r="I7" s="70">
        <v>0.63100000000000001</v>
      </c>
      <c r="J7" s="91">
        <v>1270.2</v>
      </c>
      <c r="K7" s="92">
        <v>3.7850000000000001</v>
      </c>
      <c r="L7" s="70">
        <v>0.63100000000000001</v>
      </c>
      <c r="M7" s="91">
        <v>1303.4000000000001</v>
      </c>
      <c r="N7" s="92">
        <v>3.3210000000000002</v>
      </c>
      <c r="O7" s="70">
        <v>0.621</v>
      </c>
      <c r="P7" s="42">
        <f>D7/($D$2^(F7)+E7)</f>
        <v>58.602577394594043</v>
      </c>
      <c r="Q7" s="42">
        <f>G7/($D$2^(I7)+H7)</f>
        <v>69.473095120727393</v>
      </c>
      <c r="R7" s="42">
        <f>J7/($D$2^(L7)+K7)</f>
        <v>74.591170410105249</v>
      </c>
      <c r="S7" s="42">
        <f>M7/($D$2^(O7)+N7)</f>
        <v>81.292151701169601</v>
      </c>
    </row>
    <row r="8" spans="2:19">
      <c r="B8" s="29">
        <v>4</v>
      </c>
      <c r="C8" s="39" t="s">
        <v>652</v>
      </c>
      <c r="D8" s="91"/>
      <c r="E8" s="92"/>
      <c r="F8" s="70"/>
      <c r="G8" s="91"/>
      <c r="H8" s="92"/>
      <c r="I8" s="70"/>
      <c r="J8" s="91"/>
      <c r="K8" s="92"/>
      <c r="L8" s="70"/>
      <c r="M8" s="91"/>
      <c r="N8" s="92"/>
      <c r="O8" s="70"/>
      <c r="P8" s="42">
        <f>(P5+P11)/2</f>
        <v>69.02731592410295</v>
      </c>
      <c r="Q8" s="42">
        <f t="shared" ref="Q8:S8" si="1">(Q5+Q11)/2</f>
        <v>88.053241299329386</v>
      </c>
      <c r="R8" s="42">
        <f t="shared" si="1"/>
        <v>97.249682825586049</v>
      </c>
      <c r="S8" s="42">
        <f t="shared" si="1"/>
        <v>110.16196877264143</v>
      </c>
    </row>
    <row r="9" spans="2:19">
      <c r="B9" s="29">
        <v>5</v>
      </c>
      <c r="C9" s="39" t="s">
        <v>653</v>
      </c>
      <c r="D9" s="91">
        <v>1965.5</v>
      </c>
      <c r="E9" s="92">
        <v>13.388999999999999</v>
      </c>
      <c r="F9" s="70">
        <v>0.70299999999999996</v>
      </c>
      <c r="G9" s="91">
        <v>2573.1</v>
      </c>
      <c r="H9" s="92">
        <v>15.465</v>
      </c>
      <c r="I9" s="70">
        <v>0.71199999999999997</v>
      </c>
      <c r="J9" s="91">
        <v>3127.2</v>
      </c>
      <c r="K9" s="92">
        <v>18.573</v>
      </c>
      <c r="L9" s="70">
        <v>0.72799999999999998</v>
      </c>
      <c r="M9" s="91">
        <v>3425.9</v>
      </c>
      <c r="N9" s="92">
        <v>19.117000000000001</v>
      </c>
      <c r="O9" s="70">
        <v>0.72799999999999998</v>
      </c>
      <c r="P9" s="42">
        <f>D9/($D$2^(F9)+E9)</f>
        <v>63.050457469595457</v>
      </c>
      <c r="Q9" s="42">
        <f>G9/($D$2^(I9)+H9)</f>
        <v>75.864587446799206</v>
      </c>
      <c r="R9" s="42">
        <f>J9/($D$2^(L9)+K9)</f>
        <v>81.705031017221103</v>
      </c>
      <c r="S9" s="42">
        <f>M9/($D$2^(O9)+N9)</f>
        <v>88.254846261333995</v>
      </c>
    </row>
    <row r="10" spans="2:19">
      <c r="B10" s="29">
        <v>6</v>
      </c>
      <c r="C10" s="39" t="s">
        <v>654</v>
      </c>
      <c r="D10" s="91">
        <v>1436.2</v>
      </c>
      <c r="E10" s="92">
        <v>7.49</v>
      </c>
      <c r="F10" s="70">
        <v>0.63100000000000001</v>
      </c>
      <c r="G10" s="91">
        <v>1471.9</v>
      </c>
      <c r="H10" s="92">
        <v>6.4139999999999997</v>
      </c>
      <c r="I10" s="70">
        <v>0.61099999999999999</v>
      </c>
      <c r="J10" s="91">
        <v>1413.2</v>
      </c>
      <c r="K10" s="92">
        <v>5.4790000000000001</v>
      </c>
      <c r="L10" s="70">
        <v>0.59699999999999998</v>
      </c>
      <c r="M10" s="91">
        <v>1365.6</v>
      </c>
      <c r="N10" s="92">
        <v>4.6760000000000002</v>
      </c>
      <c r="O10" s="70">
        <v>0.58199999999999996</v>
      </c>
      <c r="P10" s="42">
        <f>D10/($D$2^(F10)+E10)</f>
        <v>69.268453281233832</v>
      </c>
      <c r="Q10" s="42">
        <f>G10/($D$2^(I10)+H10)</f>
        <v>79.064080295553197</v>
      </c>
      <c r="R10" s="42">
        <f>J10/($D$2^(L10)+K10)</f>
        <v>83.120834836236284</v>
      </c>
      <c r="S10" s="42">
        <f>M10/($D$2^(O10)+N10)</f>
        <v>88.032941151451737</v>
      </c>
    </row>
    <row r="11" spans="2:19">
      <c r="B11" s="29">
        <v>7</v>
      </c>
      <c r="C11" s="39" t="s">
        <v>655</v>
      </c>
      <c r="D11" s="91">
        <v>3642.5</v>
      </c>
      <c r="E11" s="92">
        <v>20.51</v>
      </c>
      <c r="F11" s="70">
        <v>0.80700000000000005</v>
      </c>
      <c r="G11" s="91">
        <v>5361.6</v>
      </c>
      <c r="H11" s="92">
        <v>25.995000000000001</v>
      </c>
      <c r="I11" s="70">
        <v>0.83099999999999996</v>
      </c>
      <c r="J11" s="91">
        <v>6717.6</v>
      </c>
      <c r="K11" s="92">
        <v>31.565999999999999</v>
      </c>
      <c r="L11" s="70">
        <v>0.85099999999999998</v>
      </c>
      <c r="M11" s="91">
        <v>8599</v>
      </c>
      <c r="N11" s="92">
        <v>38.015999999999998</v>
      </c>
      <c r="O11" s="70">
        <v>0.871</v>
      </c>
      <c r="P11" s="42">
        <f>D11/($D$2^(F11)+E11)</f>
        <v>76.306676103112039</v>
      </c>
      <c r="Q11" s="42">
        <f>G11/($D$2^(I11)+H11)</f>
        <v>95.689697754204829</v>
      </c>
      <c r="R11" s="42">
        <f>J11/($D$2^(L11)+K11)</f>
        <v>104.69229105965123</v>
      </c>
      <c r="S11" s="42">
        <f>M11/($D$2^(O11)+N11)</f>
        <v>117.15742439850065</v>
      </c>
    </row>
    <row r="12" spans="2:19">
      <c r="B12" s="29">
        <v>8</v>
      </c>
      <c r="C12" s="39" t="s">
        <v>656</v>
      </c>
      <c r="D12" s="91"/>
      <c r="E12" s="70"/>
      <c r="F12" s="70"/>
      <c r="G12" s="91"/>
      <c r="H12" s="70"/>
      <c r="I12" s="70"/>
      <c r="J12" s="91"/>
      <c r="K12" s="70"/>
      <c r="L12" s="70"/>
      <c r="M12" s="91"/>
      <c r="N12" s="70"/>
      <c r="O12" s="70"/>
      <c r="P12" s="42">
        <f>(P10+P13)/2</f>
        <v>70.746491289316793</v>
      </c>
      <c r="Q12" s="42">
        <f t="shared" ref="Q12:S12" si="2">(Q10+Q13)/2</f>
        <v>83.249595516048203</v>
      </c>
      <c r="R12" s="42">
        <f t="shared" si="2"/>
        <v>88.801958952930619</v>
      </c>
      <c r="S12" s="42">
        <f t="shared" si="2"/>
        <v>96.007441353977981</v>
      </c>
    </row>
    <row r="13" spans="2:19">
      <c r="B13" s="29">
        <v>9</v>
      </c>
      <c r="C13" s="39" t="s">
        <v>657</v>
      </c>
      <c r="D13" s="91">
        <v>899.1</v>
      </c>
      <c r="E13" s="70">
        <v>2.9039999999999999</v>
      </c>
      <c r="F13" s="70">
        <v>0.55100000000000005</v>
      </c>
      <c r="G13" s="91">
        <v>828.5</v>
      </c>
      <c r="H13" s="70">
        <v>1.2390000000000001</v>
      </c>
      <c r="I13" s="70">
        <v>0.51500000000000001</v>
      </c>
      <c r="J13" s="91">
        <v>829.2</v>
      </c>
      <c r="K13" s="70">
        <v>0.87</v>
      </c>
      <c r="L13" s="70">
        <v>0.505</v>
      </c>
      <c r="M13" s="91">
        <v>776.1</v>
      </c>
      <c r="N13" s="70">
        <v>0.20899999999999999</v>
      </c>
      <c r="O13" s="70">
        <v>0.48399999999999999</v>
      </c>
      <c r="P13" s="42">
        <f>D13/($D$2^(F13)+E13)</f>
        <v>72.224529297399755</v>
      </c>
      <c r="Q13" s="42">
        <f>G13/($D$2^(I13)+H13)</f>
        <v>87.435110736543194</v>
      </c>
      <c r="R13" s="42">
        <f>J13/($D$2^(L13)+K13)</f>
        <v>94.483083069624954</v>
      </c>
      <c r="S13" s="42">
        <f>M13/($D$2^(O13)+N13)</f>
        <v>103.98194155650421</v>
      </c>
    </row>
    <row r="14" spans="2:19">
      <c r="B14" s="29">
        <v>10</v>
      </c>
      <c r="C14" s="39" t="s">
        <v>658</v>
      </c>
      <c r="D14" s="91">
        <v>4107.6000000000004</v>
      </c>
      <c r="E14" s="70">
        <v>21.962</v>
      </c>
      <c r="F14" s="70">
        <v>0.79100000000000004</v>
      </c>
      <c r="G14" s="91">
        <v>8031.6</v>
      </c>
      <c r="H14" s="70">
        <v>37.880000000000003</v>
      </c>
      <c r="I14" s="70">
        <v>0.85099999999999998</v>
      </c>
      <c r="J14" s="91">
        <v>11898.7</v>
      </c>
      <c r="K14" s="70">
        <v>54.241999999999997</v>
      </c>
      <c r="L14" s="70">
        <v>0.89100000000000001</v>
      </c>
      <c r="M14" s="91">
        <v>18655.599999999999</v>
      </c>
      <c r="N14" s="70">
        <v>77.777000000000001</v>
      </c>
      <c r="O14" s="70">
        <v>0.93500000000000005</v>
      </c>
      <c r="P14" s="42">
        <f>D14/($D$2^(F14)+E14)</f>
        <v>86.54743891622924</v>
      </c>
      <c r="Q14" s="42">
        <f>G14/($D$2^(I14)+H14)</f>
        <v>113.95705333045329</v>
      </c>
      <c r="R14" s="42">
        <f>J14/($D$2^(L14)+K14)</f>
        <v>128.43723704537138</v>
      </c>
      <c r="S14" s="42">
        <f>M14/($D$2^(O14)+N14)</f>
        <v>150.74348007824182</v>
      </c>
    </row>
  </sheetData>
  <mergeCells count="6">
    <mergeCell ref="P3:S3"/>
    <mergeCell ref="B3:C4"/>
    <mergeCell ref="D3:F3"/>
    <mergeCell ref="G3:I3"/>
    <mergeCell ref="J3:L3"/>
    <mergeCell ref="M3:O3"/>
  </mergeCells>
  <phoneticPr fontId="2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6FCB6-28AC-4701-A558-65AA7C8E45A0}">
  <sheetPr>
    <pageSetUpPr fitToPage="1"/>
  </sheetPr>
  <dimension ref="B1:S18"/>
  <sheetViews>
    <sheetView workbookViewId="0">
      <selection activeCell="K36" sqref="K35:K36"/>
    </sheetView>
  </sheetViews>
  <sheetFormatPr defaultRowHeight="13.5"/>
  <cols>
    <col min="1" max="1" width="9" style="36"/>
    <col min="2" max="2" width="4.75" style="36" customWidth="1"/>
    <col min="3" max="3" width="15.25" style="36" customWidth="1"/>
    <col min="4" max="19" width="9.625" style="36" customWidth="1"/>
    <col min="20" max="16384" width="9" style="36"/>
  </cols>
  <sheetData>
    <row r="1" spans="2:19">
      <c r="B1" s="36" t="s">
        <v>879</v>
      </c>
    </row>
    <row r="2" spans="2:19">
      <c r="B2" s="36" t="s">
        <v>198</v>
      </c>
      <c r="D2" s="37">
        <v>60</v>
      </c>
    </row>
    <row r="3" spans="2:19">
      <c r="B3" s="185" t="s">
        <v>199</v>
      </c>
      <c r="C3" s="185"/>
      <c r="D3" s="186" t="s">
        <v>200</v>
      </c>
      <c r="E3" s="185"/>
      <c r="F3" s="185"/>
      <c r="G3" s="186" t="s">
        <v>201</v>
      </c>
      <c r="H3" s="185"/>
      <c r="I3" s="185"/>
      <c r="J3" s="186" t="s">
        <v>202</v>
      </c>
      <c r="K3" s="185"/>
      <c r="L3" s="185"/>
      <c r="M3" s="186" t="s">
        <v>203</v>
      </c>
      <c r="N3" s="185"/>
      <c r="O3" s="185"/>
      <c r="P3" s="185" t="s">
        <v>842</v>
      </c>
      <c r="Q3" s="185"/>
      <c r="R3" s="185"/>
      <c r="S3" s="185"/>
    </row>
    <row r="4" spans="2:19">
      <c r="B4" s="185"/>
      <c r="C4" s="185"/>
      <c r="D4" s="29" t="s">
        <v>205</v>
      </c>
      <c r="E4" s="29" t="s">
        <v>206</v>
      </c>
      <c r="F4" s="29" t="s">
        <v>207</v>
      </c>
      <c r="G4" s="29" t="s">
        <v>205</v>
      </c>
      <c r="H4" s="29" t="s">
        <v>206</v>
      </c>
      <c r="I4" s="29" t="s">
        <v>207</v>
      </c>
      <c r="J4" s="29" t="s">
        <v>205</v>
      </c>
      <c r="K4" s="29" t="s">
        <v>206</v>
      </c>
      <c r="L4" s="29" t="s">
        <v>207</v>
      </c>
      <c r="M4" s="29" t="s">
        <v>205</v>
      </c>
      <c r="N4" s="29" t="s">
        <v>206</v>
      </c>
      <c r="O4" s="29" t="s">
        <v>207</v>
      </c>
      <c r="P4" s="38" t="s">
        <v>200</v>
      </c>
      <c r="Q4" s="38" t="s">
        <v>201</v>
      </c>
      <c r="R4" s="38" t="s">
        <v>202</v>
      </c>
      <c r="S4" s="38" t="s">
        <v>203</v>
      </c>
    </row>
    <row r="5" spans="2:19">
      <c r="B5" s="29">
        <v>1</v>
      </c>
      <c r="C5" s="39" t="s">
        <v>659</v>
      </c>
      <c r="D5" s="67">
        <v>1882.9</v>
      </c>
      <c r="E5" s="113">
        <v>10.686999999999999</v>
      </c>
      <c r="F5" s="67">
        <v>0.8</v>
      </c>
      <c r="G5" s="67">
        <v>2333.1999999999998</v>
      </c>
      <c r="H5" s="113">
        <v>11.368</v>
      </c>
      <c r="I5" s="67">
        <v>0.8</v>
      </c>
      <c r="J5" s="67">
        <v>2540.1999999999998</v>
      </c>
      <c r="K5" s="113">
        <v>11.622999999999999</v>
      </c>
      <c r="L5" s="67">
        <v>0.8</v>
      </c>
      <c r="M5" s="67">
        <v>2817.3</v>
      </c>
      <c r="N5" s="113">
        <v>11.882</v>
      </c>
      <c r="O5" s="67">
        <v>0.8</v>
      </c>
      <c r="P5" s="114">
        <f t="shared" ref="P5:P18" si="0">D5/($D$2^(F5)+E5)</f>
        <v>50.69353108480739</v>
      </c>
      <c r="Q5" s="114">
        <f t="shared" ref="Q5:Q18" si="1">G5/($D$2^(I5)+H5)</f>
        <v>61.686018283993015</v>
      </c>
      <c r="R5" s="114">
        <f t="shared" ref="R5:R18" si="2">J5/($D$2^(L5)+K5)</f>
        <v>66.709024110384462</v>
      </c>
      <c r="S5" s="114">
        <f t="shared" ref="S5:S18" si="3">M5/($D$2^(O5)+N5)</f>
        <v>73.486208007930358</v>
      </c>
    </row>
    <row r="6" spans="2:19">
      <c r="B6" s="29">
        <v>2</v>
      </c>
      <c r="C6" s="39" t="s">
        <v>660</v>
      </c>
      <c r="D6" s="67">
        <v>995.1</v>
      </c>
      <c r="E6" s="113">
        <v>4.032</v>
      </c>
      <c r="F6" s="67">
        <v>0.66666666666666663</v>
      </c>
      <c r="G6" s="67">
        <v>1459.6</v>
      </c>
      <c r="H6" s="113">
        <v>5.6539999999999999</v>
      </c>
      <c r="I6" s="67">
        <v>0.7</v>
      </c>
      <c r="J6" s="67">
        <v>1580.3</v>
      </c>
      <c r="K6" s="113">
        <v>5.7110000000000003</v>
      </c>
      <c r="L6" s="67">
        <v>0.7</v>
      </c>
      <c r="M6" s="67">
        <v>1742.7</v>
      </c>
      <c r="N6" s="113">
        <v>5.7720000000000002</v>
      </c>
      <c r="O6" s="67">
        <v>0.7</v>
      </c>
      <c r="P6" s="114">
        <f t="shared" si="0"/>
        <v>51.404602884135926</v>
      </c>
      <c r="Q6" s="114">
        <f t="shared" si="1"/>
        <v>62.855990839084662</v>
      </c>
      <c r="R6" s="114">
        <f t="shared" si="2"/>
        <v>67.887158666402826</v>
      </c>
      <c r="S6" s="114">
        <f t="shared" si="3"/>
        <v>74.667938216560884</v>
      </c>
    </row>
    <row r="7" spans="2:19">
      <c r="B7" s="29">
        <v>3</v>
      </c>
      <c r="C7" s="39" t="s">
        <v>661</v>
      </c>
      <c r="D7" s="67">
        <v>722.7</v>
      </c>
      <c r="E7" s="67">
        <v>2.125</v>
      </c>
      <c r="F7" s="67">
        <v>0.6</v>
      </c>
      <c r="G7" s="67">
        <v>901</v>
      </c>
      <c r="H7" s="67">
        <v>2.3410000000000002</v>
      </c>
      <c r="I7" s="67">
        <v>0.6</v>
      </c>
      <c r="J7" s="67">
        <v>982.6</v>
      </c>
      <c r="K7" s="67">
        <v>2.423</v>
      </c>
      <c r="L7" s="67">
        <v>0.6</v>
      </c>
      <c r="M7" s="67">
        <v>1091.7</v>
      </c>
      <c r="N7" s="67">
        <v>2.4940000000000002</v>
      </c>
      <c r="O7" s="67">
        <v>0.6</v>
      </c>
      <c r="P7" s="114">
        <f t="shared" si="0"/>
        <v>52.406928510123151</v>
      </c>
      <c r="Q7" s="114">
        <f t="shared" si="1"/>
        <v>64.328831969036244</v>
      </c>
      <c r="R7" s="114">
        <f t="shared" si="2"/>
        <v>69.746503862738166</v>
      </c>
      <c r="S7" s="114">
        <f t="shared" si="3"/>
        <v>77.102024126479066</v>
      </c>
    </row>
    <row r="8" spans="2:19">
      <c r="B8" s="29">
        <v>4</v>
      </c>
      <c r="C8" s="39" t="s">
        <v>662</v>
      </c>
      <c r="D8" s="67">
        <v>696.4</v>
      </c>
      <c r="E8" s="67">
        <v>2.3570000000000002</v>
      </c>
      <c r="F8" s="67">
        <v>0.6</v>
      </c>
      <c r="G8" s="67">
        <v>484.8</v>
      </c>
      <c r="H8" s="67">
        <v>0.379</v>
      </c>
      <c r="I8" s="67">
        <v>0.5</v>
      </c>
      <c r="J8" s="67">
        <v>526.1</v>
      </c>
      <c r="K8" s="67">
        <v>0.39200000000000002</v>
      </c>
      <c r="L8" s="67">
        <v>0.5</v>
      </c>
      <c r="M8" s="67">
        <v>580.29999999999995</v>
      </c>
      <c r="N8" s="67">
        <v>0.38100000000000001</v>
      </c>
      <c r="O8" s="67">
        <v>0.5</v>
      </c>
      <c r="P8" s="114">
        <f t="shared" si="0"/>
        <v>49.664240956110412</v>
      </c>
      <c r="Q8" s="114">
        <f t="shared" si="1"/>
        <v>59.667936910140348</v>
      </c>
      <c r="R8" s="114">
        <f t="shared" si="2"/>
        <v>64.647598089872105</v>
      </c>
      <c r="S8" s="114">
        <f t="shared" si="3"/>
        <v>71.404254743853329</v>
      </c>
    </row>
    <row r="9" spans="2:19">
      <c r="B9" s="29">
        <v>5</v>
      </c>
      <c r="C9" s="39" t="s">
        <v>663</v>
      </c>
      <c r="D9" s="67">
        <v>1257.3</v>
      </c>
      <c r="E9" s="67">
        <v>4.4630000000000001</v>
      </c>
      <c r="F9" s="67">
        <v>0.7</v>
      </c>
      <c r="G9" s="67">
        <v>1525.7</v>
      </c>
      <c r="H9" s="67">
        <v>4.3959999999999999</v>
      </c>
      <c r="I9" s="67">
        <v>0.7</v>
      </c>
      <c r="J9" s="67">
        <v>1378.8</v>
      </c>
      <c r="K9" s="67">
        <v>3.18</v>
      </c>
      <c r="L9" s="67">
        <v>0.66666666666666663</v>
      </c>
      <c r="M9" s="67">
        <v>1516.6</v>
      </c>
      <c r="N9" s="67">
        <v>3.1469999999999998</v>
      </c>
      <c r="O9" s="67">
        <v>0.66666666666666663</v>
      </c>
      <c r="P9" s="114">
        <f t="shared" si="0"/>
        <v>57.071307276435839</v>
      </c>
      <c r="Q9" s="114">
        <f t="shared" si="1"/>
        <v>69.465772030420695</v>
      </c>
      <c r="R9" s="114">
        <f t="shared" si="2"/>
        <v>74.504806269691642</v>
      </c>
      <c r="S9" s="114">
        <f t="shared" si="3"/>
        <v>82.097358983814658</v>
      </c>
    </row>
    <row r="10" spans="2:19">
      <c r="B10" s="29">
        <v>6</v>
      </c>
      <c r="C10" s="39" t="s">
        <v>664</v>
      </c>
      <c r="D10" s="67">
        <v>228.4</v>
      </c>
      <c r="E10" s="67">
        <v>-0.54</v>
      </c>
      <c r="F10" s="67">
        <v>0.4</v>
      </c>
      <c r="G10" s="67">
        <v>188.2</v>
      </c>
      <c r="H10" s="67">
        <v>-0.85299999999999998</v>
      </c>
      <c r="I10" s="67">
        <v>0.33333333333333331</v>
      </c>
      <c r="J10" s="67">
        <v>206.5</v>
      </c>
      <c r="K10" s="67">
        <v>-0.84099999999999997</v>
      </c>
      <c r="L10" s="67">
        <v>0.33333333333333331</v>
      </c>
      <c r="M10" s="67">
        <v>230.9</v>
      </c>
      <c r="N10" s="67">
        <v>-0.83199999999999996</v>
      </c>
      <c r="O10" s="67">
        <v>0.33333333333333331</v>
      </c>
      <c r="P10" s="114">
        <f t="shared" si="0"/>
        <v>49.614199671042215</v>
      </c>
      <c r="Q10" s="114">
        <f t="shared" si="1"/>
        <v>61.465752950756205</v>
      </c>
      <c r="R10" s="114">
        <f t="shared" si="2"/>
        <v>67.179210072128114</v>
      </c>
      <c r="S10" s="114">
        <f t="shared" si="3"/>
        <v>74.897798697726344</v>
      </c>
    </row>
    <row r="11" spans="2:19">
      <c r="B11" s="29">
        <v>7</v>
      </c>
      <c r="C11" s="39" t="s">
        <v>665</v>
      </c>
      <c r="D11" s="67">
        <v>411.8</v>
      </c>
      <c r="E11" s="67">
        <v>1.095</v>
      </c>
      <c r="F11" s="67">
        <v>0.5</v>
      </c>
      <c r="G11" s="67">
        <v>899.5</v>
      </c>
      <c r="H11" s="67">
        <v>3.4630000000000001</v>
      </c>
      <c r="I11" s="67">
        <v>0.6</v>
      </c>
      <c r="J11" s="67">
        <v>978.1</v>
      </c>
      <c r="K11" s="67">
        <v>3.4079999999999999</v>
      </c>
      <c r="L11" s="67">
        <v>0.6</v>
      </c>
      <c r="M11" s="67">
        <v>1083.8</v>
      </c>
      <c r="N11" s="67">
        <v>3.3380000000000001</v>
      </c>
      <c r="O11" s="67">
        <v>0.6</v>
      </c>
      <c r="P11" s="114">
        <f t="shared" si="0"/>
        <v>46.578616833078506</v>
      </c>
      <c r="Q11" s="114">
        <f t="shared" si="1"/>
        <v>59.458646639447501</v>
      </c>
      <c r="R11" s="114">
        <f t="shared" si="2"/>
        <v>64.890169839221826</v>
      </c>
      <c r="S11" s="114">
        <f t="shared" si="3"/>
        <v>72.238108671493322</v>
      </c>
    </row>
    <row r="12" spans="2:19">
      <c r="B12" s="29">
        <v>8</v>
      </c>
      <c r="C12" s="39" t="s">
        <v>666</v>
      </c>
      <c r="D12" s="67">
        <v>424.4</v>
      </c>
      <c r="E12" s="67">
        <v>1.117</v>
      </c>
      <c r="F12" s="67">
        <v>0.5</v>
      </c>
      <c r="G12" s="67">
        <v>549.9</v>
      </c>
      <c r="H12" s="67">
        <v>1.3819999999999999</v>
      </c>
      <c r="I12" s="67">
        <v>0.5</v>
      </c>
      <c r="J12" s="67">
        <v>606.20000000000005</v>
      </c>
      <c r="K12" s="67">
        <v>1.452</v>
      </c>
      <c r="L12" s="67">
        <v>0.5</v>
      </c>
      <c r="M12" s="67">
        <v>684.5</v>
      </c>
      <c r="N12" s="67">
        <v>1.5660000000000001</v>
      </c>
      <c r="O12" s="67">
        <v>0.5</v>
      </c>
      <c r="P12" s="114">
        <f t="shared" si="0"/>
        <v>47.884643452763171</v>
      </c>
      <c r="Q12" s="114">
        <f t="shared" si="1"/>
        <v>60.243427537586918</v>
      </c>
      <c r="R12" s="114">
        <f t="shared" si="2"/>
        <v>65.905870315871766</v>
      </c>
      <c r="S12" s="114">
        <f t="shared" si="3"/>
        <v>73.507565330701524</v>
      </c>
    </row>
    <row r="13" spans="2:19">
      <c r="B13" s="29">
        <v>9</v>
      </c>
      <c r="C13" s="39" t="s">
        <v>667</v>
      </c>
      <c r="D13" s="67">
        <v>3180.6</v>
      </c>
      <c r="E13" s="67">
        <v>20.876999999999999</v>
      </c>
      <c r="F13" s="67">
        <v>0.9</v>
      </c>
      <c r="G13" s="67">
        <v>3855.6</v>
      </c>
      <c r="H13" s="67">
        <v>20.222000000000001</v>
      </c>
      <c r="I13" s="67">
        <v>0.9</v>
      </c>
      <c r="J13" s="67">
        <v>4161.6000000000004</v>
      </c>
      <c r="K13" s="67">
        <v>19.969000000000001</v>
      </c>
      <c r="L13" s="67">
        <v>0.9</v>
      </c>
      <c r="M13" s="67">
        <v>4579.8999999999996</v>
      </c>
      <c r="N13" s="67">
        <v>19.776</v>
      </c>
      <c r="O13" s="67">
        <v>0.9</v>
      </c>
      <c r="P13" s="114">
        <f t="shared" si="0"/>
        <v>52.382681788574594</v>
      </c>
      <c r="Q13" s="114">
        <f t="shared" si="1"/>
        <v>64.192019823563626</v>
      </c>
      <c r="R13" s="114">
        <f t="shared" si="2"/>
        <v>69.57970862972526</v>
      </c>
      <c r="S13" s="114">
        <f t="shared" si="3"/>
        <v>76.821350572093152</v>
      </c>
    </row>
    <row r="14" spans="2:19">
      <c r="B14" s="29">
        <v>10</v>
      </c>
      <c r="C14" s="39" t="s">
        <v>668</v>
      </c>
      <c r="D14" s="67">
        <v>3365.5</v>
      </c>
      <c r="E14" s="67">
        <v>24.306999999999999</v>
      </c>
      <c r="F14" s="67">
        <v>0.9</v>
      </c>
      <c r="G14" s="67">
        <v>4251.1000000000004</v>
      </c>
      <c r="H14" s="67">
        <v>24.277000000000001</v>
      </c>
      <c r="I14" s="67">
        <v>0.9</v>
      </c>
      <c r="J14" s="67">
        <v>4650.3999999999996</v>
      </c>
      <c r="K14" s="67">
        <v>24.128</v>
      </c>
      <c r="L14" s="67">
        <v>0.9</v>
      </c>
      <c r="M14" s="67">
        <v>5192.8</v>
      </c>
      <c r="N14" s="67">
        <v>24.11</v>
      </c>
      <c r="O14" s="67">
        <v>0.9</v>
      </c>
      <c r="P14" s="114">
        <f t="shared" si="0"/>
        <v>52.464170804570358</v>
      </c>
      <c r="Q14" s="114">
        <f t="shared" si="1"/>
        <v>66.30063549049288</v>
      </c>
      <c r="R14" s="114">
        <f t="shared" si="2"/>
        <v>72.697098396760623</v>
      </c>
      <c r="S14" s="114">
        <f t="shared" si="3"/>
        <v>81.198981872838303</v>
      </c>
    </row>
    <row r="15" spans="2:19">
      <c r="B15" s="29">
        <v>11</v>
      </c>
      <c r="C15" s="39" t="s">
        <v>669</v>
      </c>
      <c r="D15" s="67">
        <v>892.1</v>
      </c>
      <c r="E15" s="67">
        <v>3.7759999999999998</v>
      </c>
      <c r="F15" s="67">
        <v>0.66666666666666663</v>
      </c>
      <c r="G15" s="67">
        <v>1085.7</v>
      </c>
      <c r="H15" s="67">
        <v>3.601</v>
      </c>
      <c r="I15" s="67">
        <v>0.66666666666666663</v>
      </c>
      <c r="J15" s="67">
        <v>1174.9000000000001</v>
      </c>
      <c r="K15" s="67">
        <v>3.5659999999999998</v>
      </c>
      <c r="L15" s="67">
        <v>0.66666666666666663</v>
      </c>
      <c r="M15" s="67">
        <v>1293.3</v>
      </c>
      <c r="N15" s="67">
        <v>3.4809999999999999</v>
      </c>
      <c r="O15" s="67">
        <v>0.66666666666666663</v>
      </c>
      <c r="P15" s="114">
        <f t="shared" si="0"/>
        <v>46.701454814677724</v>
      </c>
      <c r="Q15" s="114">
        <f t="shared" si="1"/>
        <v>57.361926284922411</v>
      </c>
      <c r="R15" s="114">
        <f t="shared" si="2"/>
        <v>62.189724118195187</v>
      </c>
      <c r="S15" s="114">
        <f t="shared" si="3"/>
        <v>68.766258701105727</v>
      </c>
    </row>
    <row r="16" spans="2:19">
      <c r="B16" s="29">
        <v>12</v>
      </c>
      <c r="C16" s="39" t="s">
        <v>670</v>
      </c>
      <c r="D16" s="67">
        <v>1101.5</v>
      </c>
      <c r="E16" s="67">
        <v>4.3810000000000002</v>
      </c>
      <c r="F16" s="67">
        <v>0.7</v>
      </c>
      <c r="G16" s="67">
        <v>761.2</v>
      </c>
      <c r="H16" s="67">
        <v>1.46</v>
      </c>
      <c r="I16" s="67">
        <v>0.6</v>
      </c>
      <c r="J16" s="67">
        <v>817.2</v>
      </c>
      <c r="K16" s="67">
        <v>1.538</v>
      </c>
      <c r="L16" s="67">
        <v>0.6</v>
      </c>
      <c r="M16" s="67">
        <v>892.1</v>
      </c>
      <c r="N16" s="67">
        <v>1.635</v>
      </c>
      <c r="O16" s="67">
        <v>0.6</v>
      </c>
      <c r="P16" s="114">
        <f t="shared" si="0"/>
        <v>50.186039897494815</v>
      </c>
      <c r="Q16" s="114">
        <f t="shared" si="1"/>
        <v>57.995477519508569</v>
      </c>
      <c r="R16" s="114">
        <f t="shared" si="2"/>
        <v>61.894267467600002</v>
      </c>
      <c r="S16" s="114">
        <f t="shared" si="3"/>
        <v>67.074374253062388</v>
      </c>
    </row>
    <row r="17" spans="2:19">
      <c r="B17" s="29">
        <v>13</v>
      </c>
      <c r="C17" s="39" t="s">
        <v>671</v>
      </c>
      <c r="D17" s="67">
        <v>423</v>
      </c>
      <c r="E17" s="67">
        <v>1.0569999999999999</v>
      </c>
      <c r="F17" s="67">
        <v>0.5</v>
      </c>
      <c r="G17" s="67">
        <v>287.5</v>
      </c>
      <c r="H17" s="67">
        <v>-0.317</v>
      </c>
      <c r="I17" s="67">
        <v>0.4</v>
      </c>
      <c r="J17" s="67">
        <v>313.10000000000002</v>
      </c>
      <c r="K17" s="67">
        <v>-0.34599999999999997</v>
      </c>
      <c r="L17" s="67">
        <v>0.4</v>
      </c>
      <c r="M17" s="67">
        <v>348.3</v>
      </c>
      <c r="N17" s="67">
        <v>-0.36699999999999999</v>
      </c>
      <c r="O17" s="67">
        <v>0.4</v>
      </c>
      <c r="P17" s="114">
        <f t="shared" si="0"/>
        <v>48.051982335055548</v>
      </c>
      <c r="Q17" s="114">
        <f t="shared" si="1"/>
        <v>59.566717332553814</v>
      </c>
      <c r="R17" s="114">
        <f t="shared" si="2"/>
        <v>65.26287498571665</v>
      </c>
      <c r="S17" s="114">
        <f t="shared" si="3"/>
        <v>72.919184239000842</v>
      </c>
    </row>
    <row r="18" spans="2:19">
      <c r="B18" s="29">
        <v>14</v>
      </c>
      <c r="C18" s="39" t="s">
        <v>672</v>
      </c>
      <c r="D18" s="67">
        <v>539.1</v>
      </c>
      <c r="E18" s="67">
        <v>0.36099999999999999</v>
      </c>
      <c r="F18" s="67">
        <v>0.6</v>
      </c>
      <c r="G18" s="67">
        <v>381.6</v>
      </c>
      <c r="H18" s="67">
        <v>-0.78</v>
      </c>
      <c r="I18" s="67">
        <v>0.5</v>
      </c>
      <c r="J18" s="67">
        <v>415.5</v>
      </c>
      <c r="K18" s="67">
        <v>-0.80300000000000005</v>
      </c>
      <c r="L18" s="67">
        <v>0.5</v>
      </c>
      <c r="M18" s="67">
        <v>461.7</v>
      </c>
      <c r="N18" s="67">
        <v>-0.81599999999999995</v>
      </c>
      <c r="O18" s="67">
        <v>0.5</v>
      </c>
      <c r="P18" s="114">
        <f t="shared" si="0"/>
        <v>44.827271505940963</v>
      </c>
      <c r="Q18" s="114">
        <f t="shared" si="1"/>
        <v>54.780623687954204</v>
      </c>
      <c r="R18" s="114">
        <f t="shared" si="2"/>
        <v>59.844734737663693</v>
      </c>
      <c r="S18" s="114">
        <f t="shared" si="3"/>
        <v>66.623696836140894</v>
      </c>
    </row>
  </sheetData>
  <mergeCells count="6">
    <mergeCell ref="P3:S3"/>
    <mergeCell ref="B3:C4"/>
    <mergeCell ref="D3:F3"/>
    <mergeCell ref="G3:I3"/>
    <mergeCell ref="J3:L3"/>
    <mergeCell ref="M3:O3"/>
  </mergeCells>
  <phoneticPr fontId="2"/>
  <pageMargins left="0.7" right="0.7" top="0.75" bottom="0.75" header="0.3" footer="0.3"/>
  <pageSetup paperSize="9" scale="59" orientation="landscape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D9927-C4B0-44DC-9D04-49C612C1BAAA}">
  <dimension ref="B2:S16"/>
  <sheetViews>
    <sheetView workbookViewId="0">
      <selection activeCell="J20" sqref="J20"/>
    </sheetView>
  </sheetViews>
  <sheetFormatPr defaultRowHeight="18.75"/>
  <cols>
    <col min="2" max="2" width="4.75" customWidth="1"/>
    <col min="3" max="3" width="14.5" customWidth="1"/>
    <col min="4" max="19" width="9.625" customWidth="1"/>
  </cols>
  <sheetData>
    <row r="2" spans="2:19">
      <c r="B2" t="s">
        <v>880</v>
      </c>
    </row>
    <row r="3" spans="2:19">
      <c r="B3" t="s">
        <v>198</v>
      </c>
      <c r="D3" s="35">
        <v>60</v>
      </c>
    </row>
    <row r="4" spans="2:19">
      <c r="B4" s="192" t="s">
        <v>199</v>
      </c>
      <c r="C4" s="192"/>
      <c r="D4" s="193" t="s">
        <v>200</v>
      </c>
      <c r="E4" s="192"/>
      <c r="F4" s="192"/>
      <c r="G4" s="193" t="s">
        <v>201</v>
      </c>
      <c r="H4" s="192"/>
      <c r="I4" s="192"/>
      <c r="J4" s="193" t="s">
        <v>202</v>
      </c>
      <c r="K4" s="192"/>
      <c r="L4" s="192"/>
      <c r="M4" s="193" t="s">
        <v>203</v>
      </c>
      <c r="N4" s="192"/>
      <c r="O4" s="192"/>
      <c r="P4" s="192" t="s">
        <v>842</v>
      </c>
      <c r="Q4" s="192"/>
      <c r="R4" s="192"/>
      <c r="S4" s="192"/>
    </row>
    <row r="5" spans="2:19">
      <c r="B5" s="192"/>
      <c r="C5" s="192"/>
      <c r="D5" s="31" t="s">
        <v>205</v>
      </c>
      <c r="E5" s="31" t="s">
        <v>206</v>
      </c>
      <c r="F5" s="31" t="s">
        <v>207</v>
      </c>
      <c r="G5" s="31" t="s">
        <v>205</v>
      </c>
      <c r="H5" s="31" t="s">
        <v>206</v>
      </c>
      <c r="I5" s="31" t="s">
        <v>207</v>
      </c>
      <c r="J5" s="31" t="s">
        <v>205</v>
      </c>
      <c r="K5" s="31" t="s">
        <v>206</v>
      </c>
      <c r="L5" s="31" t="s">
        <v>207</v>
      </c>
      <c r="M5" s="31" t="s">
        <v>205</v>
      </c>
      <c r="N5" s="31" t="s">
        <v>206</v>
      </c>
      <c r="O5" s="31" t="s">
        <v>207</v>
      </c>
      <c r="P5" s="32" t="s">
        <v>200</v>
      </c>
      <c r="Q5" s="32" t="s">
        <v>201</v>
      </c>
      <c r="R5" s="32" t="s">
        <v>202</v>
      </c>
      <c r="S5" s="32" t="s">
        <v>203</v>
      </c>
    </row>
    <row r="6" spans="2:19">
      <c r="B6" s="31">
        <v>1</v>
      </c>
      <c r="C6" s="33" t="s">
        <v>673</v>
      </c>
      <c r="D6" s="46">
        <v>1051.95</v>
      </c>
      <c r="E6" s="76">
        <v>4.05</v>
      </c>
      <c r="F6" s="69">
        <v>0.65600000000000003</v>
      </c>
      <c r="G6" s="46">
        <v>1363.22</v>
      </c>
      <c r="H6" s="76">
        <v>4.6399999999999997</v>
      </c>
      <c r="I6" s="69">
        <v>0.66400000000000003</v>
      </c>
      <c r="J6" s="46">
        <v>1508.16</v>
      </c>
      <c r="K6" s="76">
        <v>4.87</v>
      </c>
      <c r="L6" s="69">
        <v>0.66700000000000004</v>
      </c>
      <c r="M6" s="46">
        <v>1685.55</v>
      </c>
      <c r="N6" s="76">
        <v>5.04</v>
      </c>
      <c r="O6" s="69">
        <v>0.66800000000000004</v>
      </c>
      <c r="P6" s="34">
        <f t="shared" ref="P6:P16" si="0">D6/($D$3^(F6)+E6)</f>
        <v>56.190147833534979</v>
      </c>
      <c r="Q6" s="34">
        <f t="shared" ref="Q6:Q16" si="1">G6/($D$3^(I6)+H6)</f>
        <v>68.850316828184518</v>
      </c>
      <c r="R6" s="34">
        <f t="shared" ref="R6:R16" si="2">J6/($D$3^(L6)+K6)</f>
        <v>74.598162988190154</v>
      </c>
      <c r="S6" s="34">
        <f t="shared" ref="S6:S16" si="3">M6/($D$3^(O6)+N6)</f>
        <v>82.422640151212846</v>
      </c>
    </row>
    <row r="7" spans="2:19">
      <c r="B7" s="31">
        <v>2</v>
      </c>
      <c r="C7" s="33" t="s">
        <v>674</v>
      </c>
      <c r="D7" s="46">
        <v>1009.03</v>
      </c>
      <c r="E7" s="76">
        <v>4.42</v>
      </c>
      <c r="F7" s="69">
        <v>0.68100000000000005</v>
      </c>
      <c r="G7" s="46">
        <v>1282.3599999999999</v>
      </c>
      <c r="H7" s="76">
        <v>4.5999999999999996</v>
      </c>
      <c r="I7" s="69">
        <v>0.68899999999999995</v>
      </c>
      <c r="J7" s="46">
        <v>1425.41</v>
      </c>
      <c r="K7" s="76">
        <v>4.76</v>
      </c>
      <c r="L7" s="69">
        <v>0.69399999999999995</v>
      </c>
      <c r="M7" s="46">
        <v>1588.96</v>
      </c>
      <c r="N7" s="76">
        <v>4.8</v>
      </c>
      <c r="O7" s="69">
        <v>0.69599999999999995</v>
      </c>
      <c r="P7" s="34">
        <f t="shared" si="0"/>
        <v>48.810182114223316</v>
      </c>
      <c r="Q7" s="34">
        <f t="shared" si="1"/>
        <v>59.941030090398762</v>
      </c>
      <c r="R7" s="34">
        <f t="shared" si="2"/>
        <v>65.084147388861666</v>
      </c>
      <c r="S7" s="34">
        <f t="shared" si="3"/>
        <v>71.957344978612269</v>
      </c>
    </row>
    <row r="8" spans="2:19">
      <c r="B8" s="31">
        <v>3</v>
      </c>
      <c r="C8" s="33" t="s">
        <v>675</v>
      </c>
      <c r="D8" s="46">
        <v>2907.49</v>
      </c>
      <c r="E8" s="76">
        <v>21.9</v>
      </c>
      <c r="F8" s="69">
        <v>0.84199999999999997</v>
      </c>
      <c r="G8" s="46">
        <v>3822</v>
      </c>
      <c r="H8" s="76">
        <v>24.75</v>
      </c>
      <c r="I8" s="69">
        <v>0.85199999999999998</v>
      </c>
      <c r="J8" s="46">
        <v>4325.34</v>
      </c>
      <c r="K8" s="76">
        <v>26.39</v>
      </c>
      <c r="L8" s="69">
        <v>0.85899999999999999</v>
      </c>
      <c r="M8" s="46">
        <v>4799.1899999999996</v>
      </c>
      <c r="N8" s="76">
        <v>26.94</v>
      </c>
      <c r="O8" s="69">
        <v>0.85799999999999998</v>
      </c>
      <c r="P8" s="34">
        <f t="shared" si="0"/>
        <v>54.529278996109163</v>
      </c>
      <c r="Q8" s="34">
        <f t="shared" si="1"/>
        <v>66.489305299699723</v>
      </c>
      <c r="R8" s="34">
        <f t="shared" si="2"/>
        <v>71.999431420188031</v>
      </c>
      <c r="S8" s="34">
        <f t="shared" si="3"/>
        <v>79.342494822170039</v>
      </c>
    </row>
    <row r="9" spans="2:19">
      <c r="B9" s="31">
        <v>4</v>
      </c>
      <c r="C9" s="33" t="s">
        <v>676</v>
      </c>
      <c r="D9" s="46">
        <v>2112.9</v>
      </c>
      <c r="E9" s="76">
        <v>11.48</v>
      </c>
      <c r="F9" s="69">
        <v>0.83499999999999996</v>
      </c>
      <c r="G9" s="46">
        <v>2481.52</v>
      </c>
      <c r="H9" s="76">
        <v>10.53</v>
      </c>
      <c r="I9" s="69">
        <v>0.83099999999999996</v>
      </c>
      <c r="J9" s="46">
        <v>2632.89</v>
      </c>
      <c r="K9" s="76">
        <v>10.130000000000001</v>
      </c>
      <c r="L9" s="69">
        <v>0.82799999999999996</v>
      </c>
      <c r="M9" s="46">
        <v>2868.26</v>
      </c>
      <c r="N9" s="76">
        <v>9.82</v>
      </c>
      <c r="O9" s="69">
        <v>0.82699999999999996</v>
      </c>
      <c r="P9" s="34">
        <f t="shared" si="0"/>
        <v>50.292685937086794</v>
      </c>
      <c r="Q9" s="34">
        <f t="shared" si="1"/>
        <v>61.172244212787291</v>
      </c>
      <c r="R9" s="34">
        <f t="shared" si="2"/>
        <v>66.153958821293983</v>
      </c>
      <c r="S9" s="34">
        <f t="shared" si="3"/>
        <v>72.857273932205374</v>
      </c>
    </row>
    <row r="10" spans="2:19">
      <c r="B10" s="31">
        <v>5</v>
      </c>
      <c r="C10" s="33" t="s">
        <v>677</v>
      </c>
      <c r="D10" s="46">
        <v>1919.71</v>
      </c>
      <c r="E10" s="76">
        <v>12.4</v>
      </c>
      <c r="F10" s="69">
        <v>0.747</v>
      </c>
      <c r="G10" s="46">
        <v>2797.13</v>
      </c>
      <c r="H10" s="76">
        <v>15.91</v>
      </c>
      <c r="I10" s="69">
        <v>0.77500000000000002</v>
      </c>
      <c r="J10" s="46">
        <v>3305.27</v>
      </c>
      <c r="K10" s="76">
        <v>17.86</v>
      </c>
      <c r="L10" s="69">
        <v>0.79</v>
      </c>
      <c r="M10" s="46">
        <v>3934.08</v>
      </c>
      <c r="N10" s="76">
        <v>19.79</v>
      </c>
      <c r="O10" s="69">
        <v>0.80200000000000005</v>
      </c>
      <c r="P10" s="34">
        <f t="shared" si="0"/>
        <v>56.973030349496398</v>
      </c>
      <c r="Q10" s="34">
        <f t="shared" si="1"/>
        <v>70.294115208852261</v>
      </c>
      <c r="R10" s="34">
        <f t="shared" si="2"/>
        <v>76.414495544436093</v>
      </c>
      <c r="S10" s="34">
        <f t="shared" si="3"/>
        <v>84.670635170639429</v>
      </c>
    </row>
    <row r="11" spans="2:19">
      <c r="B11" s="31">
        <v>6</v>
      </c>
      <c r="C11" s="33" t="s">
        <v>678</v>
      </c>
      <c r="D11" s="46">
        <v>1771.19</v>
      </c>
      <c r="E11" s="76">
        <v>10.4</v>
      </c>
      <c r="F11" s="69">
        <v>0.78100000000000003</v>
      </c>
      <c r="G11" s="46">
        <v>1976.62</v>
      </c>
      <c r="H11" s="76">
        <v>9.48</v>
      </c>
      <c r="I11" s="69">
        <v>0.76800000000000002</v>
      </c>
      <c r="J11" s="46">
        <v>2070.08</v>
      </c>
      <c r="K11" s="76">
        <v>9.15</v>
      </c>
      <c r="L11" s="69">
        <v>0.76300000000000001</v>
      </c>
      <c r="M11" s="46">
        <v>2216.08</v>
      </c>
      <c r="N11" s="76">
        <v>8.9</v>
      </c>
      <c r="O11" s="69">
        <v>0.75800000000000001</v>
      </c>
      <c r="P11" s="34">
        <f t="shared" si="0"/>
        <v>50.785708188445447</v>
      </c>
      <c r="Q11" s="34">
        <f t="shared" si="1"/>
        <v>60.471020833338528</v>
      </c>
      <c r="R11" s="34">
        <f t="shared" si="2"/>
        <v>64.919646619091012</v>
      </c>
      <c r="S11" s="34">
        <f t="shared" si="3"/>
        <v>71.082716029987068</v>
      </c>
    </row>
    <row r="12" spans="2:19">
      <c r="B12" s="31">
        <v>7</v>
      </c>
      <c r="C12" s="33" t="s">
        <v>679</v>
      </c>
      <c r="D12" s="46">
        <v>2760.14</v>
      </c>
      <c r="E12" s="76">
        <v>18.66</v>
      </c>
      <c r="F12" s="69">
        <v>0.82199999999999995</v>
      </c>
      <c r="G12" s="46">
        <v>3996.92</v>
      </c>
      <c r="H12" s="76">
        <v>23.23</v>
      </c>
      <c r="I12" s="69">
        <v>0.85099999999999998</v>
      </c>
      <c r="J12" s="46">
        <v>4625.07</v>
      </c>
      <c r="K12" s="76">
        <v>25.23</v>
      </c>
      <c r="L12" s="69">
        <v>0.86299999999999999</v>
      </c>
      <c r="M12" s="46">
        <v>5446.86</v>
      </c>
      <c r="N12" s="76">
        <v>27.41</v>
      </c>
      <c r="O12" s="69">
        <v>0.874</v>
      </c>
      <c r="P12" s="34">
        <f t="shared" si="0"/>
        <v>57.974623919096437</v>
      </c>
      <c r="Q12" s="34">
        <f t="shared" si="1"/>
        <v>71.59194878308179</v>
      </c>
      <c r="R12" s="34">
        <f t="shared" si="2"/>
        <v>77.770370683366323</v>
      </c>
      <c r="S12" s="34">
        <f t="shared" si="3"/>
        <v>86.146006122559271</v>
      </c>
    </row>
    <row r="13" spans="2:19">
      <c r="B13" s="31">
        <v>8</v>
      </c>
      <c r="C13" s="33" t="s">
        <v>680</v>
      </c>
      <c r="D13" s="46">
        <v>1917.5</v>
      </c>
      <c r="E13" s="46">
        <v>10.85</v>
      </c>
      <c r="F13" s="69">
        <v>0.753</v>
      </c>
      <c r="G13" s="46">
        <v>3842.06</v>
      </c>
      <c r="H13" s="46">
        <v>21.61</v>
      </c>
      <c r="I13" s="69">
        <v>0.80500000000000005</v>
      </c>
      <c r="J13" s="46">
        <v>5718.96</v>
      </c>
      <c r="K13" s="46">
        <v>32.049999999999997</v>
      </c>
      <c r="L13" s="69">
        <v>0.84299999999999997</v>
      </c>
      <c r="M13" s="46">
        <v>11048.09</v>
      </c>
      <c r="N13" s="46">
        <v>61.27</v>
      </c>
      <c r="O13" s="69">
        <v>0.91600000000000004</v>
      </c>
      <c r="P13" s="34">
        <f t="shared" si="0"/>
        <v>58.684583284010742</v>
      </c>
      <c r="Q13" s="34">
        <f t="shared" si="1"/>
        <v>79.03361810573837</v>
      </c>
      <c r="R13" s="34">
        <f t="shared" si="2"/>
        <v>89.922589088377364</v>
      </c>
      <c r="S13" s="34">
        <f t="shared" si="3"/>
        <v>106.42716547132652</v>
      </c>
    </row>
    <row r="14" spans="2:19">
      <c r="B14" s="31">
        <v>9</v>
      </c>
      <c r="C14" s="33" t="s">
        <v>681</v>
      </c>
      <c r="D14" s="46">
        <v>1747.41</v>
      </c>
      <c r="E14" s="46">
        <v>12.02</v>
      </c>
      <c r="F14" s="69">
        <v>0.72499999999999998</v>
      </c>
      <c r="G14" s="46">
        <v>2301.85</v>
      </c>
      <c r="H14" s="46">
        <v>15.25</v>
      </c>
      <c r="I14" s="69">
        <v>0.69399999999999995</v>
      </c>
      <c r="J14" s="46">
        <v>2612.5500000000002</v>
      </c>
      <c r="K14" s="46">
        <v>17.170000000000002</v>
      </c>
      <c r="L14" s="69">
        <v>0.67700000000000005</v>
      </c>
      <c r="M14" s="46">
        <v>3228.59</v>
      </c>
      <c r="N14" s="46">
        <v>21.23</v>
      </c>
      <c r="O14" s="69">
        <v>0.65800000000000003</v>
      </c>
      <c r="P14" s="34">
        <f t="shared" si="0"/>
        <v>55.507247879406997</v>
      </c>
      <c r="Q14" s="34">
        <f t="shared" si="1"/>
        <v>71.064422836702349</v>
      </c>
      <c r="R14" s="34">
        <f t="shared" si="2"/>
        <v>78.789693181543981</v>
      </c>
      <c r="S14" s="34">
        <f t="shared" si="3"/>
        <v>89.628568767871755</v>
      </c>
    </row>
    <row r="15" spans="2:19">
      <c r="B15" s="31">
        <v>10</v>
      </c>
      <c r="C15" s="33" t="s">
        <v>682</v>
      </c>
      <c r="D15" s="46">
        <v>1491.67</v>
      </c>
      <c r="E15" s="46">
        <v>8.58</v>
      </c>
      <c r="F15" s="69">
        <v>0.68500000000000005</v>
      </c>
      <c r="G15" s="46">
        <v>1586</v>
      </c>
      <c r="H15" s="46">
        <v>7.48</v>
      </c>
      <c r="I15" s="69">
        <v>0.65</v>
      </c>
      <c r="J15" s="46">
        <v>1636.67</v>
      </c>
      <c r="K15" s="46">
        <v>7.13</v>
      </c>
      <c r="L15" s="69">
        <v>0.63800000000000001</v>
      </c>
      <c r="M15" s="46">
        <v>1722.92</v>
      </c>
      <c r="N15" s="46">
        <v>6.82</v>
      </c>
      <c r="O15" s="69">
        <v>0.626</v>
      </c>
      <c r="P15" s="34">
        <f t="shared" si="0"/>
        <v>59.426961458841184</v>
      </c>
      <c r="Q15" s="34">
        <f t="shared" si="1"/>
        <v>72.768217711331516</v>
      </c>
      <c r="R15" s="34">
        <f t="shared" si="2"/>
        <v>78.841882765854834</v>
      </c>
      <c r="S15" s="34">
        <f t="shared" si="3"/>
        <v>87.03612895216861</v>
      </c>
    </row>
    <row r="16" spans="2:19">
      <c r="B16" s="31">
        <v>11</v>
      </c>
      <c r="C16" s="33" t="s">
        <v>683</v>
      </c>
      <c r="D16" s="46">
        <v>1033.97</v>
      </c>
      <c r="E16" s="46">
        <v>4.3099999999999996</v>
      </c>
      <c r="F16" s="69">
        <v>0.64600000000000002</v>
      </c>
      <c r="G16" s="46">
        <v>1116.98</v>
      </c>
      <c r="H16" s="46">
        <v>3.63</v>
      </c>
      <c r="I16" s="69">
        <v>0.623</v>
      </c>
      <c r="J16" s="46">
        <v>1177.99</v>
      </c>
      <c r="K16" s="46">
        <v>3.51</v>
      </c>
      <c r="L16" s="69">
        <v>0.61799999999999999</v>
      </c>
      <c r="M16" s="46">
        <v>1245.1400000000001</v>
      </c>
      <c r="N16" s="46">
        <v>3.31</v>
      </c>
      <c r="O16" s="69">
        <v>0.61</v>
      </c>
      <c r="P16" s="34">
        <f t="shared" si="0"/>
        <v>56.216346756920771</v>
      </c>
      <c r="Q16" s="34">
        <f t="shared" si="1"/>
        <v>67.91368047320303</v>
      </c>
      <c r="R16" s="34">
        <f t="shared" si="2"/>
        <v>73.315830917343831</v>
      </c>
      <c r="S16" s="34">
        <f t="shared" si="3"/>
        <v>80.525468321941787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8D9B7-A148-4DC5-89D1-4F103516D25A}">
  <dimension ref="B2:S23"/>
  <sheetViews>
    <sheetView workbookViewId="0">
      <selection activeCell="G40" sqref="G40"/>
    </sheetView>
  </sheetViews>
  <sheetFormatPr defaultRowHeight="13.5"/>
  <cols>
    <col min="1" max="1" width="9" style="36"/>
    <col min="2" max="2" width="4.75" style="36" customWidth="1"/>
    <col min="3" max="3" width="14.25" style="36" customWidth="1"/>
    <col min="4" max="4" width="9.5" style="36" bestFit="1" customWidth="1"/>
    <col min="5" max="6" width="8.25" style="36" customWidth="1"/>
    <col min="7" max="7" width="9.5" style="36" bestFit="1" customWidth="1"/>
    <col min="8" max="9" width="8.25" style="36" customWidth="1"/>
    <col min="10" max="10" width="9.5" style="36" bestFit="1" customWidth="1"/>
    <col min="11" max="12" width="8.25" style="36" customWidth="1"/>
    <col min="13" max="13" width="9.5" style="36" bestFit="1" customWidth="1"/>
    <col min="14" max="19" width="8.25" style="36" customWidth="1"/>
    <col min="20" max="16384" width="9" style="36"/>
  </cols>
  <sheetData>
    <row r="2" spans="2:19">
      <c r="B2" s="36" t="s">
        <v>881</v>
      </c>
    </row>
    <row r="3" spans="2:19">
      <c r="B3" s="36" t="s">
        <v>587</v>
      </c>
      <c r="D3" s="37">
        <v>1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684</v>
      </c>
      <c r="D6" s="111">
        <v>60.451999999999998</v>
      </c>
      <c r="E6" s="111">
        <v>0.36370000000000002</v>
      </c>
      <c r="F6" s="111">
        <v>0.69299999999999995</v>
      </c>
      <c r="G6" s="79">
        <v>71.774699999999996</v>
      </c>
      <c r="H6" s="79">
        <v>0.35060000000000002</v>
      </c>
      <c r="I6" s="79">
        <v>0.69220000000000004</v>
      </c>
      <c r="J6" s="79">
        <v>76.603800000000007</v>
      </c>
      <c r="K6" s="79">
        <v>0.34039999999999998</v>
      </c>
      <c r="L6" s="79">
        <v>0.69220000000000004</v>
      </c>
      <c r="M6" s="79">
        <v>83.813400000000001</v>
      </c>
      <c r="N6" s="79">
        <v>0.3397</v>
      </c>
      <c r="O6" s="79">
        <v>0.69420000000000004</v>
      </c>
      <c r="P6" s="42">
        <f t="shared" ref="P6:P22" si="0">D6/($D$3^(F6)+E6)</f>
        <v>44.329397961428462</v>
      </c>
      <c r="Q6" s="42">
        <f t="shared" ref="Q6:Q22" si="1">G6/($D$3^(I6)+H6)</f>
        <v>53.142825410928474</v>
      </c>
      <c r="R6" s="42">
        <f t="shared" ref="R6:R22" si="2">J6/($D$3^(L6)+K6)</f>
        <v>57.149955237242615</v>
      </c>
      <c r="S6" s="42">
        <f t="shared" ref="S6:S22" si="3">M6/($D$3^(O6)+N6)</f>
        <v>62.561319698439945</v>
      </c>
    </row>
    <row r="7" spans="2:19">
      <c r="B7" s="29">
        <v>2</v>
      </c>
      <c r="C7" s="78" t="s">
        <v>685</v>
      </c>
      <c r="D7" s="111">
        <v>50.484499999999997</v>
      </c>
      <c r="E7" s="111">
        <v>0.13150000000000001</v>
      </c>
      <c r="F7" s="111">
        <v>0.6</v>
      </c>
      <c r="G7" s="111">
        <v>106.92149999999999</v>
      </c>
      <c r="H7" s="111">
        <v>0.93</v>
      </c>
      <c r="I7" s="79">
        <v>0.82179999999999997</v>
      </c>
      <c r="J7" s="111">
        <v>153.37639999999999</v>
      </c>
      <c r="K7" s="79">
        <v>1.5317000000000001</v>
      </c>
      <c r="L7" s="79">
        <v>0.94779999999999998</v>
      </c>
      <c r="M7" s="111">
        <v>252.49850000000001</v>
      </c>
      <c r="N7" s="79">
        <v>2.7202000000000002</v>
      </c>
      <c r="O7" s="111">
        <v>1.1399999999999999</v>
      </c>
      <c r="P7" s="42">
        <f t="shared" si="0"/>
        <v>44.617322138753863</v>
      </c>
      <c r="Q7" s="42">
        <f t="shared" si="1"/>
        <v>55.39974093264248</v>
      </c>
      <c r="R7" s="42">
        <f t="shared" si="2"/>
        <v>60.582375478927204</v>
      </c>
      <c r="S7" s="42">
        <f t="shared" si="3"/>
        <v>67.872291812268159</v>
      </c>
    </row>
    <row r="8" spans="2:19">
      <c r="B8" s="29">
        <v>3</v>
      </c>
      <c r="C8" s="78" t="s">
        <v>686</v>
      </c>
      <c r="D8" s="111">
        <v>90.996099999999998</v>
      </c>
      <c r="E8" s="111">
        <v>0.9325</v>
      </c>
      <c r="F8" s="111">
        <v>0.82079999999999997</v>
      </c>
      <c r="G8" s="111">
        <v>89.280600000000007</v>
      </c>
      <c r="H8" s="111">
        <v>0.49469999999999997</v>
      </c>
      <c r="I8" s="79">
        <v>0.74629999999999996</v>
      </c>
      <c r="J8" s="111">
        <v>87.839500000000001</v>
      </c>
      <c r="K8" s="79">
        <v>0.33339999999999997</v>
      </c>
      <c r="L8" s="79">
        <v>0.71460000000000001</v>
      </c>
      <c r="M8" s="111">
        <v>84.887</v>
      </c>
      <c r="N8" s="79">
        <v>0.1384</v>
      </c>
      <c r="O8" s="111">
        <v>0.67190000000000005</v>
      </c>
      <c r="P8" s="42">
        <f t="shared" si="0"/>
        <v>47.087244501940489</v>
      </c>
      <c r="Q8" s="42">
        <f t="shared" si="1"/>
        <v>59.731451127316525</v>
      </c>
      <c r="R8" s="42">
        <f t="shared" si="2"/>
        <v>65.87633118344084</v>
      </c>
      <c r="S8" s="42">
        <f t="shared" si="3"/>
        <v>74.56693605059732</v>
      </c>
    </row>
    <row r="9" spans="2:19">
      <c r="B9" s="29">
        <v>4</v>
      </c>
      <c r="C9" s="78" t="s">
        <v>687</v>
      </c>
      <c r="D9" s="111">
        <v>62.540700000000001</v>
      </c>
      <c r="E9" s="111">
        <v>0.44429999999999997</v>
      </c>
      <c r="F9" s="111">
        <v>0.78720000000000001</v>
      </c>
      <c r="G9" s="111">
        <v>68.518799999999999</v>
      </c>
      <c r="H9" s="111">
        <v>0.29770000000000002</v>
      </c>
      <c r="I9" s="79">
        <v>0.75860000000000005</v>
      </c>
      <c r="J9" s="111">
        <v>71.611900000000006</v>
      </c>
      <c r="K9" s="79">
        <v>0.25409999999999999</v>
      </c>
      <c r="L9" s="111">
        <v>0.75</v>
      </c>
      <c r="M9" s="111">
        <v>76.19</v>
      </c>
      <c r="N9" s="79">
        <v>0.2112</v>
      </c>
      <c r="O9" s="111">
        <v>0.74209999999999998</v>
      </c>
      <c r="P9" s="42">
        <f t="shared" si="0"/>
        <v>43.301737866094307</v>
      </c>
      <c r="Q9" s="42">
        <f t="shared" si="1"/>
        <v>52.800184942590732</v>
      </c>
      <c r="R9" s="42">
        <f t="shared" si="2"/>
        <v>57.102224702974247</v>
      </c>
      <c r="S9" s="42">
        <f t="shared" si="3"/>
        <v>62.904557463672383</v>
      </c>
    </row>
    <row r="10" spans="2:19">
      <c r="B10" s="29">
        <v>5</v>
      </c>
      <c r="C10" s="78" t="s">
        <v>688</v>
      </c>
      <c r="D10" s="111">
        <v>63.696300000000001</v>
      </c>
      <c r="E10" s="111">
        <v>0.48809999999999998</v>
      </c>
      <c r="F10" s="111">
        <v>0.72040000000000004</v>
      </c>
      <c r="G10" s="111">
        <v>82.596800000000002</v>
      </c>
      <c r="H10" s="111">
        <v>0.58819999999999995</v>
      </c>
      <c r="I10" s="79">
        <v>0.76249999999999996</v>
      </c>
      <c r="J10" s="111">
        <v>90.297899999999998</v>
      </c>
      <c r="K10" s="79">
        <v>0.60660000000000003</v>
      </c>
      <c r="L10" s="79">
        <v>0.77239999999999998</v>
      </c>
      <c r="M10" s="111">
        <v>101.2313</v>
      </c>
      <c r="N10" s="79">
        <v>0.63519999999999999</v>
      </c>
      <c r="O10" s="111">
        <v>0.78600000000000003</v>
      </c>
      <c r="P10" s="42">
        <f t="shared" si="0"/>
        <v>42.803776627914793</v>
      </c>
      <c r="Q10" s="42">
        <f t="shared" si="1"/>
        <v>52.006548293665787</v>
      </c>
      <c r="R10" s="42">
        <f t="shared" si="2"/>
        <v>56.204344578613217</v>
      </c>
      <c r="S10" s="42">
        <f t="shared" si="3"/>
        <v>61.90759540117417</v>
      </c>
    </row>
    <row r="11" spans="2:19">
      <c r="B11" s="29">
        <v>6</v>
      </c>
      <c r="C11" s="78" t="s">
        <v>689</v>
      </c>
      <c r="D11" s="111">
        <v>73.011099999999999</v>
      </c>
      <c r="E11" s="111">
        <v>0.91910000000000003</v>
      </c>
      <c r="F11" s="111">
        <v>0.87160000000000004</v>
      </c>
      <c r="G11" s="111">
        <v>87.828900000000004</v>
      </c>
      <c r="H11" s="111">
        <v>0.89480000000000004</v>
      </c>
      <c r="I11" s="79">
        <v>0.88849999999999996</v>
      </c>
      <c r="J11" s="111">
        <v>94.352699999999999</v>
      </c>
      <c r="K11" s="79">
        <v>0.88480000000000003</v>
      </c>
      <c r="L11" s="79">
        <v>0.89259999999999995</v>
      </c>
      <c r="M11" s="111">
        <v>103.5607</v>
      </c>
      <c r="N11" s="79">
        <v>0.87729999999999997</v>
      </c>
      <c r="O11" s="111">
        <v>0.9</v>
      </c>
      <c r="P11" s="42">
        <f t="shared" si="0"/>
        <v>38.044447918295035</v>
      </c>
      <c r="Q11" s="42">
        <f t="shared" si="1"/>
        <v>46.352596580113996</v>
      </c>
      <c r="R11" s="42">
        <f t="shared" si="2"/>
        <v>50.059794142614599</v>
      </c>
      <c r="S11" s="42">
        <f t="shared" si="3"/>
        <v>55.164704628988439</v>
      </c>
    </row>
    <row r="12" spans="2:19">
      <c r="B12" s="29">
        <v>7</v>
      </c>
      <c r="C12" s="78" t="s">
        <v>690</v>
      </c>
      <c r="D12" s="111">
        <v>111.5241</v>
      </c>
      <c r="E12" s="111">
        <v>1.4029</v>
      </c>
      <c r="F12" s="111">
        <v>0.7903</v>
      </c>
      <c r="G12" s="111">
        <v>197.57929999999999</v>
      </c>
      <c r="H12" s="111">
        <v>2.4184999999999999</v>
      </c>
      <c r="I12" s="79">
        <v>0.86280000000000001</v>
      </c>
      <c r="J12" s="111">
        <v>269.8691</v>
      </c>
      <c r="K12" s="79">
        <v>3.2844000000000002</v>
      </c>
      <c r="L12" s="79">
        <v>0.91649999999999998</v>
      </c>
      <c r="M12" s="111">
        <v>423.89870000000002</v>
      </c>
      <c r="N12" s="79">
        <v>5.0323000000000002</v>
      </c>
      <c r="O12" s="111">
        <v>1.0024</v>
      </c>
      <c r="P12" s="42">
        <f t="shared" si="0"/>
        <v>46.412293478713224</v>
      </c>
      <c r="Q12" s="42">
        <f t="shared" si="1"/>
        <v>57.797074740383209</v>
      </c>
      <c r="R12" s="42">
        <f t="shared" si="2"/>
        <v>62.988773223788634</v>
      </c>
      <c r="S12" s="42">
        <f t="shared" si="3"/>
        <v>70.271488486978427</v>
      </c>
    </row>
    <row r="13" spans="2:19">
      <c r="B13" s="29">
        <v>8</v>
      </c>
      <c r="C13" s="78" t="s">
        <v>691</v>
      </c>
      <c r="D13" s="111">
        <v>55.639499999999998</v>
      </c>
      <c r="E13" s="111">
        <v>0.24179999999999999</v>
      </c>
      <c r="F13" s="111">
        <v>0.65400000000000003</v>
      </c>
      <c r="G13" s="111">
        <v>104.23399999999999</v>
      </c>
      <c r="H13" s="111">
        <v>0.93</v>
      </c>
      <c r="I13" s="79">
        <v>0.82050000000000001</v>
      </c>
      <c r="J13" s="111">
        <v>142.41139999999999</v>
      </c>
      <c r="K13" s="79">
        <v>1.4468000000000001</v>
      </c>
      <c r="L13" s="79">
        <v>0.91769999999999996</v>
      </c>
      <c r="M13" s="111">
        <v>227.0257</v>
      </c>
      <c r="N13" s="79">
        <v>2.5640999999999998</v>
      </c>
      <c r="O13" s="111">
        <v>1.08</v>
      </c>
      <c r="P13" s="42">
        <f t="shared" si="0"/>
        <v>44.805524239007887</v>
      </c>
      <c r="Q13" s="42">
        <f t="shared" si="1"/>
        <v>54.007253886010353</v>
      </c>
      <c r="R13" s="42">
        <f t="shared" si="2"/>
        <v>58.203122445643281</v>
      </c>
      <c r="S13" s="42">
        <f t="shared" si="3"/>
        <v>63.697904099211584</v>
      </c>
    </row>
    <row r="14" spans="2:19">
      <c r="B14" s="29">
        <v>9</v>
      </c>
      <c r="C14" s="78" t="s">
        <v>692</v>
      </c>
      <c r="D14" s="111">
        <v>100.11750000000001</v>
      </c>
      <c r="E14" s="111">
        <v>1.3447</v>
      </c>
      <c r="F14" s="111">
        <v>0.89239999999999997</v>
      </c>
      <c r="G14" s="111">
        <v>127.86450000000001</v>
      </c>
      <c r="H14" s="111">
        <v>1.3798999999999999</v>
      </c>
      <c r="I14" s="79">
        <v>0.8861</v>
      </c>
      <c r="J14" s="111">
        <v>138.8304</v>
      </c>
      <c r="K14" s="79">
        <v>1.3468</v>
      </c>
      <c r="L14" s="79">
        <v>0.87390000000000001</v>
      </c>
      <c r="M14" s="111">
        <v>152.55369999999999</v>
      </c>
      <c r="N14" s="79">
        <v>1.2798</v>
      </c>
      <c r="O14" s="111">
        <v>0.85419999999999996</v>
      </c>
      <c r="P14" s="42">
        <f t="shared" si="0"/>
        <v>42.699492472384527</v>
      </c>
      <c r="Q14" s="42">
        <f t="shared" si="1"/>
        <v>53.726837262069836</v>
      </c>
      <c r="R14" s="42">
        <f t="shared" si="2"/>
        <v>59.157320606783706</v>
      </c>
      <c r="S14" s="42">
        <f t="shared" si="3"/>
        <v>66.915387314676721</v>
      </c>
    </row>
    <row r="15" spans="2:19">
      <c r="B15" s="29">
        <v>10</v>
      </c>
      <c r="C15" s="78" t="s">
        <v>693</v>
      </c>
      <c r="D15" s="111">
        <v>66.302000000000007</v>
      </c>
      <c r="E15" s="111">
        <v>0.57809999999999995</v>
      </c>
      <c r="F15" s="111">
        <v>0.77800000000000002</v>
      </c>
      <c r="G15" s="111">
        <v>76.577799999999996</v>
      </c>
      <c r="H15" s="111">
        <v>0.4894</v>
      </c>
      <c r="I15" s="79">
        <v>0.7631</v>
      </c>
      <c r="J15" s="111">
        <v>81.211600000000004</v>
      </c>
      <c r="K15" s="79">
        <v>0.45760000000000001</v>
      </c>
      <c r="L15" s="79">
        <v>0.75719999999999998</v>
      </c>
      <c r="M15" s="111">
        <v>87.663600000000002</v>
      </c>
      <c r="N15" s="79">
        <v>0.4274</v>
      </c>
      <c r="O15" s="111">
        <v>0.75090000000000001</v>
      </c>
      <c r="P15" s="42">
        <f t="shared" si="0"/>
        <v>42.013814080223057</v>
      </c>
      <c r="Q15" s="42">
        <f t="shared" si="1"/>
        <v>51.415200751980656</v>
      </c>
      <c r="R15" s="42">
        <f t="shared" si="2"/>
        <v>55.715971459934138</v>
      </c>
      <c r="S15" s="42">
        <f t="shared" si="3"/>
        <v>61.414880201765449</v>
      </c>
    </row>
    <row r="16" spans="2:19">
      <c r="B16" s="29">
        <v>11</v>
      </c>
      <c r="C16" s="78" t="s">
        <v>694</v>
      </c>
      <c r="D16" s="111">
        <v>103.8236</v>
      </c>
      <c r="E16" s="111">
        <v>1.2629999999999999</v>
      </c>
      <c r="F16" s="111">
        <v>0.73850000000000005</v>
      </c>
      <c r="G16" s="111">
        <v>147.55510000000001</v>
      </c>
      <c r="H16" s="111">
        <v>1.7040999999999999</v>
      </c>
      <c r="I16" s="79">
        <v>0.79259999999999997</v>
      </c>
      <c r="J16" s="111">
        <v>170.6499</v>
      </c>
      <c r="K16" s="79">
        <v>1.9189000000000001</v>
      </c>
      <c r="L16" s="79">
        <v>0.81689999999999996</v>
      </c>
      <c r="M16" s="111">
        <v>200.69229999999999</v>
      </c>
      <c r="N16" s="79">
        <v>2.1427999999999998</v>
      </c>
      <c r="O16" s="111">
        <v>0.84119999999999995</v>
      </c>
      <c r="P16" s="42">
        <f t="shared" si="0"/>
        <v>45.878745028722939</v>
      </c>
      <c r="Q16" s="42">
        <f t="shared" si="1"/>
        <v>54.567175770126852</v>
      </c>
      <c r="R16" s="42">
        <f t="shared" si="2"/>
        <v>58.463770598513143</v>
      </c>
      <c r="S16" s="42">
        <f t="shared" si="3"/>
        <v>63.857801960035637</v>
      </c>
    </row>
    <row r="17" spans="2:19">
      <c r="B17" s="29">
        <v>12</v>
      </c>
      <c r="C17" s="78" t="s">
        <v>695</v>
      </c>
      <c r="D17" s="111">
        <v>72.195800000000006</v>
      </c>
      <c r="E17" s="111">
        <v>0.43149999999999999</v>
      </c>
      <c r="F17" s="111">
        <v>0.71079999999999999</v>
      </c>
      <c r="G17" s="111">
        <v>141.2587</v>
      </c>
      <c r="H17" s="111">
        <v>1.1855</v>
      </c>
      <c r="I17" s="111">
        <v>0.88200000000000001</v>
      </c>
      <c r="J17" s="111">
        <v>195.68530000000001</v>
      </c>
      <c r="K17" s="79">
        <v>1.7281</v>
      </c>
      <c r="L17" s="79">
        <v>0.97670000000000001</v>
      </c>
      <c r="M17" s="111">
        <v>312.65660000000003</v>
      </c>
      <c r="N17" s="79">
        <v>2.8168000000000002</v>
      </c>
      <c r="O17" s="111">
        <v>1.1273</v>
      </c>
      <c r="P17" s="42">
        <f t="shared" si="0"/>
        <v>50.433670974502277</v>
      </c>
      <c r="Q17" s="42">
        <f t="shared" si="1"/>
        <v>64.634500114390292</v>
      </c>
      <c r="R17" s="42">
        <f t="shared" si="2"/>
        <v>71.729518712657168</v>
      </c>
      <c r="S17" s="42">
        <f t="shared" si="3"/>
        <v>81.915898134562994</v>
      </c>
    </row>
    <row r="18" spans="2:19">
      <c r="B18" s="29">
        <v>13</v>
      </c>
      <c r="C18" s="78" t="s">
        <v>696</v>
      </c>
      <c r="D18" s="111">
        <v>50.2102</v>
      </c>
      <c r="E18" s="111">
        <v>1.2500000000000001E-2</v>
      </c>
      <c r="F18" s="111">
        <v>0.6</v>
      </c>
      <c r="G18" s="111">
        <v>51.924199999999999</v>
      </c>
      <c r="H18" s="111">
        <v>-0.14319999999999999</v>
      </c>
      <c r="I18" s="111">
        <v>0.54500000000000004</v>
      </c>
      <c r="J18" s="111">
        <v>52.5473</v>
      </c>
      <c r="K18" s="79">
        <v>-0.20019999999999999</v>
      </c>
      <c r="L18" s="79">
        <v>0.52370000000000005</v>
      </c>
      <c r="M18" s="111">
        <v>54.099600000000002</v>
      </c>
      <c r="N18" s="79">
        <v>-0.25380000000000003</v>
      </c>
      <c r="O18" s="111">
        <v>0.50219999999999998</v>
      </c>
      <c r="P18" s="42">
        <f t="shared" si="0"/>
        <v>49.590320987654323</v>
      </c>
      <c r="Q18" s="42">
        <f t="shared" si="1"/>
        <v>60.602474323062559</v>
      </c>
      <c r="R18" s="42">
        <f t="shared" si="2"/>
        <v>65.700550137534378</v>
      </c>
      <c r="S18" s="42">
        <f t="shared" si="3"/>
        <v>72.500134012329141</v>
      </c>
    </row>
    <row r="19" spans="2:19">
      <c r="B19" s="29">
        <v>14</v>
      </c>
      <c r="C19" s="78" t="s">
        <v>697</v>
      </c>
      <c r="D19" s="111">
        <v>96.744100000000003</v>
      </c>
      <c r="E19" s="111">
        <v>0.84630000000000005</v>
      </c>
      <c r="F19" s="111">
        <v>0.81940000000000002</v>
      </c>
      <c r="G19" s="111">
        <v>138.5934</v>
      </c>
      <c r="H19" s="111">
        <v>1.2827</v>
      </c>
      <c r="I19" s="111">
        <v>0.90790000000000004</v>
      </c>
      <c r="J19" s="111">
        <v>163.3434</v>
      </c>
      <c r="K19" s="111">
        <v>1.5508999999999999</v>
      </c>
      <c r="L19" s="111">
        <v>0.95599999999999996</v>
      </c>
      <c r="M19" s="111">
        <v>199.65889999999999</v>
      </c>
      <c r="N19" s="111">
        <v>1.9288000000000001</v>
      </c>
      <c r="O19" s="111">
        <v>1.0173000000000001</v>
      </c>
      <c r="P19" s="42">
        <f t="shared" si="0"/>
        <v>52.398905919948007</v>
      </c>
      <c r="Q19" s="42">
        <f t="shared" si="1"/>
        <v>60.7146799842292</v>
      </c>
      <c r="R19" s="42">
        <f t="shared" si="2"/>
        <v>64.033635187580856</v>
      </c>
      <c r="S19" s="42">
        <f t="shared" si="3"/>
        <v>68.170889101338432</v>
      </c>
    </row>
    <row r="20" spans="2:19">
      <c r="B20" s="29">
        <v>15</v>
      </c>
      <c r="C20" s="78" t="s">
        <v>698</v>
      </c>
      <c r="D20" s="111">
        <v>39.8108</v>
      </c>
      <c r="E20" s="111">
        <v>-0.1154</v>
      </c>
      <c r="F20" s="111">
        <v>0.52</v>
      </c>
      <c r="G20" s="111">
        <v>29.5425</v>
      </c>
      <c r="H20" s="111">
        <v>-0.46029999999999999</v>
      </c>
      <c r="I20" s="111">
        <v>0.35949999999999999</v>
      </c>
      <c r="J20" s="111">
        <v>24.347999999999999</v>
      </c>
      <c r="K20" s="111">
        <v>-0.58860000000000001</v>
      </c>
      <c r="L20" s="111">
        <v>0.28910000000000002</v>
      </c>
      <c r="M20" s="111">
        <v>16.102699999999999</v>
      </c>
      <c r="N20" s="111">
        <v>-0.75249999999999995</v>
      </c>
      <c r="O20" s="111">
        <v>0.18770000000000001</v>
      </c>
      <c r="P20" s="42">
        <f t="shared" si="0"/>
        <v>45.004295726882205</v>
      </c>
      <c r="Q20" s="42">
        <f t="shared" si="1"/>
        <v>54.738743746525842</v>
      </c>
      <c r="R20" s="42">
        <f t="shared" si="2"/>
        <v>59.183276616431698</v>
      </c>
      <c r="S20" s="42">
        <f t="shared" si="3"/>
        <v>65.061414141414119</v>
      </c>
    </row>
    <row r="21" spans="2:19">
      <c r="B21" s="29">
        <v>16</v>
      </c>
      <c r="C21" s="78" t="s">
        <v>699</v>
      </c>
      <c r="D21" s="111">
        <v>46.866999999999997</v>
      </c>
      <c r="E21" s="111">
        <v>1.01E-2</v>
      </c>
      <c r="F21" s="111">
        <v>0.56340000000000001</v>
      </c>
      <c r="G21" s="111">
        <v>58.553100000000001</v>
      </c>
      <c r="H21" s="111">
        <v>-1.7500000000000002E-2</v>
      </c>
      <c r="I21" s="111">
        <v>0.51670000000000005</v>
      </c>
      <c r="J21" s="111">
        <v>65.541799999999995</v>
      </c>
      <c r="K21" s="111">
        <v>-1.1299999999999999E-2</v>
      </c>
      <c r="L21" s="111">
        <v>0.50090000000000001</v>
      </c>
      <c r="M21" s="111">
        <v>79.855099999999993</v>
      </c>
      <c r="N21" s="111">
        <v>5.3600000000000002E-2</v>
      </c>
      <c r="O21" s="111">
        <v>0.49469999999999997</v>
      </c>
      <c r="P21" s="42">
        <f t="shared" si="0"/>
        <v>46.398376398376399</v>
      </c>
      <c r="Q21" s="42">
        <f t="shared" si="1"/>
        <v>59.596030534351144</v>
      </c>
      <c r="R21" s="42">
        <f t="shared" si="2"/>
        <v>66.290887023364007</v>
      </c>
      <c r="S21" s="42">
        <f t="shared" si="3"/>
        <v>75.792615793469992</v>
      </c>
    </row>
    <row r="22" spans="2:19">
      <c r="B22" s="29">
        <v>17</v>
      </c>
      <c r="C22" s="78" t="s">
        <v>700</v>
      </c>
      <c r="D22" s="111">
        <v>60.462499999999999</v>
      </c>
      <c r="E22" s="111">
        <v>0.73129999999999995</v>
      </c>
      <c r="F22" s="111">
        <v>0.70420000000000005</v>
      </c>
      <c r="G22" s="111">
        <v>93.358099999999993</v>
      </c>
      <c r="H22" s="111">
        <v>1.2466999999999999</v>
      </c>
      <c r="I22" s="111">
        <v>0.79269999999999996</v>
      </c>
      <c r="J22" s="111">
        <v>114.1254</v>
      </c>
      <c r="K22" s="111">
        <v>1.5720000000000001</v>
      </c>
      <c r="L22" s="111">
        <v>0.84060000000000001</v>
      </c>
      <c r="M22" s="111">
        <v>151.39259999999999</v>
      </c>
      <c r="N22" s="111">
        <v>2.1533000000000002</v>
      </c>
      <c r="O22" s="111">
        <v>0.91749999999999998</v>
      </c>
      <c r="P22" s="42">
        <f t="shared" si="0"/>
        <v>34.923179113960607</v>
      </c>
      <c r="Q22" s="42">
        <f t="shared" si="1"/>
        <v>41.553433925312682</v>
      </c>
      <c r="R22" s="42">
        <f t="shared" si="2"/>
        <v>44.37223950233281</v>
      </c>
      <c r="S22" s="42">
        <f t="shared" si="3"/>
        <v>48.010845780610779</v>
      </c>
    </row>
    <row r="23" spans="2:19">
      <c r="C23" s="115"/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0DBCF-B368-422A-8D60-025DAF573AEF}">
  <sheetPr>
    <pageSetUpPr fitToPage="1"/>
  </sheetPr>
  <dimension ref="B2:S9"/>
  <sheetViews>
    <sheetView zoomScale="115" zoomScaleNormal="115" workbookViewId="0">
      <selection activeCell="Q21" sqref="Q21"/>
    </sheetView>
  </sheetViews>
  <sheetFormatPr defaultRowHeight="13.5"/>
  <cols>
    <col min="1" max="1" width="9" style="36"/>
    <col min="2" max="2" width="4.75" style="36" customWidth="1"/>
    <col min="3" max="3" width="15.625" style="36" customWidth="1"/>
    <col min="4" max="8" width="6" style="36" customWidth="1"/>
    <col min="9" max="9" width="7.5" style="36" bestFit="1" customWidth="1"/>
    <col min="10" max="10" width="6" style="36" customWidth="1"/>
    <col min="11" max="11" width="6.875" style="36" customWidth="1"/>
    <col min="12" max="12" width="7.5" style="36" bestFit="1" customWidth="1"/>
    <col min="13" max="13" width="6" style="36" customWidth="1"/>
    <col min="14" max="14" width="7.25" style="36" customWidth="1"/>
    <col min="15" max="16" width="7.5" style="36" bestFit="1" customWidth="1"/>
    <col min="17" max="18" width="6.5" style="36" bestFit="1" customWidth="1"/>
    <col min="19" max="19" width="7.5" style="36" bestFit="1" customWidth="1"/>
    <col min="20" max="16384" width="9" style="36"/>
  </cols>
  <sheetData>
    <row r="2" spans="2:19">
      <c r="B2" s="36" t="s">
        <v>882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701</v>
      </c>
      <c r="D6" s="39">
        <v>398.90499999999997</v>
      </c>
      <c r="E6" s="40">
        <v>0.04</v>
      </c>
      <c r="F6" s="93"/>
      <c r="G6" s="39">
        <v>544.55600000000004</v>
      </c>
      <c r="H6" s="40">
        <v>0.79300000000000004</v>
      </c>
      <c r="I6" s="93"/>
      <c r="J6" s="39">
        <v>626.81399999999996</v>
      </c>
      <c r="K6" s="40">
        <v>1.2430000000000001</v>
      </c>
      <c r="L6" s="93"/>
      <c r="M6" s="39">
        <v>360.80599999999998</v>
      </c>
      <c r="N6" s="40"/>
      <c r="O6" s="93">
        <v>0.378</v>
      </c>
      <c r="P6" s="41">
        <f>D6/((SQRT($D$3)+E6))</f>
        <v>51.23384362645902</v>
      </c>
      <c r="Q6" s="42">
        <f>G6/((SQRT($D$3)+H6))</f>
        <v>63.773055876155283</v>
      </c>
      <c r="R6" s="42">
        <f>J6/((SQRT($D$3)+K6))</f>
        <v>69.731485436354419</v>
      </c>
      <c r="S6" s="41">
        <f>M6/($D$3^O6)</f>
        <v>76.759577982547626</v>
      </c>
    </row>
    <row r="7" spans="2:19">
      <c r="B7" s="29">
        <v>2</v>
      </c>
      <c r="C7" s="39" t="s">
        <v>702</v>
      </c>
      <c r="D7" s="39">
        <v>338.50799999999998</v>
      </c>
      <c r="E7" s="40">
        <v>0.20200000000000001</v>
      </c>
      <c r="F7" s="93"/>
      <c r="G7" s="39">
        <v>428.84100000000001</v>
      </c>
      <c r="H7" s="40">
        <v>0.49</v>
      </c>
      <c r="I7" s="93"/>
      <c r="J7" s="39">
        <v>470.86900000000003</v>
      </c>
      <c r="K7" s="40">
        <v>0.60199999999999998</v>
      </c>
      <c r="L7" s="93"/>
      <c r="M7" s="39">
        <v>527.49900000000002</v>
      </c>
      <c r="N7" s="40">
        <v>0.72799999999999998</v>
      </c>
      <c r="O7" s="93"/>
      <c r="P7" s="41">
        <f>D7/((SQRT($D$3)+E7))</f>
        <v>42.590515675292913</v>
      </c>
      <c r="Q7" s="42">
        <f>G7/((SQRT($D$3)+H7))</f>
        <v>52.069297511238631</v>
      </c>
      <c r="R7" s="42">
        <f>J7/((SQRT($D$3)+K7))</f>
        <v>56.405232237910468</v>
      </c>
      <c r="S7" s="42">
        <f>M7/((SQRT($D$3)+N7))</f>
        <v>62.249359614803744</v>
      </c>
    </row>
    <row r="8" spans="2:19">
      <c r="B8" s="29">
        <v>3</v>
      </c>
      <c r="C8" s="39" t="s">
        <v>703</v>
      </c>
      <c r="D8" s="39">
        <v>372.35399999999998</v>
      </c>
      <c r="E8" s="40">
        <v>6.5000000000000002E-2</v>
      </c>
      <c r="F8" s="93"/>
      <c r="G8" s="39">
        <v>485.286</v>
      </c>
      <c r="H8" s="40"/>
      <c r="I8" s="93">
        <v>0.52200000000000002</v>
      </c>
      <c r="J8" s="39">
        <v>545.21</v>
      </c>
      <c r="K8" s="40"/>
      <c r="L8" s="93">
        <v>0.53100000000000003</v>
      </c>
      <c r="M8" s="39">
        <v>632.84400000000005</v>
      </c>
      <c r="N8" s="40"/>
      <c r="O8" s="93">
        <v>0.54400000000000004</v>
      </c>
      <c r="P8" s="41">
        <f>D8/((SQRT($D$3)+E8))</f>
        <v>47.670668005995964</v>
      </c>
      <c r="Q8" s="42">
        <f>G8/($D$3^I8)</f>
        <v>57.25360136415415</v>
      </c>
      <c r="R8" s="42">
        <f>J8/($D$3^L8)</f>
        <v>61.996261138384554</v>
      </c>
      <c r="S8" s="42">
        <f>M8/($D$3^O8)</f>
        <v>68.231102168873662</v>
      </c>
    </row>
    <row r="9" spans="2:19">
      <c r="B9" s="29">
        <v>4</v>
      </c>
      <c r="C9" s="39" t="s">
        <v>704</v>
      </c>
      <c r="D9" s="39">
        <v>479.39800000000002</v>
      </c>
      <c r="E9" s="40">
        <v>0.57499999999999996</v>
      </c>
      <c r="F9" s="93"/>
      <c r="G9" s="39">
        <v>588.74800000000005</v>
      </c>
      <c r="H9" s="40">
        <v>0.83</v>
      </c>
      <c r="I9" s="93"/>
      <c r="J9" s="39">
        <v>639.10400000000004</v>
      </c>
      <c r="K9" s="40">
        <v>0.93700000000000006</v>
      </c>
      <c r="L9" s="93"/>
      <c r="M9" s="39">
        <v>707.72299999999996</v>
      </c>
      <c r="N9" s="40">
        <v>1.0760000000000001</v>
      </c>
      <c r="O9" s="93"/>
      <c r="P9" s="41">
        <f>D9/((SQRT($D$3)+E9))</f>
        <v>57.613257896706422</v>
      </c>
      <c r="Q9" s="42">
        <f>G9/((SQRT($D$3)+H9))</f>
        <v>68.650919612447737</v>
      </c>
      <c r="R9" s="42">
        <f>J9/((SQRT($D$3)+K9))</f>
        <v>73.604336241241285</v>
      </c>
      <c r="S9" s="42">
        <f>M9/((SQRT($D$3)+N9))</f>
        <v>80.222814784429332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  <pageSetup paperSize="9" scale="7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7C70-798A-4FEB-8B22-43D984EC50E4}">
  <dimension ref="B2:W12"/>
  <sheetViews>
    <sheetView workbookViewId="0">
      <selection activeCell="G16" sqref="G16"/>
    </sheetView>
  </sheetViews>
  <sheetFormatPr defaultRowHeight="13.5"/>
  <cols>
    <col min="1" max="1" width="9" style="36"/>
    <col min="2" max="2" width="4.75" style="36" customWidth="1"/>
    <col min="3" max="3" width="16" style="36" customWidth="1"/>
    <col min="4" max="19" width="9.625" style="36" customWidth="1"/>
    <col min="20" max="22" width="9" style="36"/>
    <col min="23" max="23" width="9" style="36" customWidth="1"/>
    <col min="24" max="16384" width="9" style="36"/>
  </cols>
  <sheetData>
    <row r="2" spans="2:23">
      <c r="B2" s="36" t="s">
        <v>883</v>
      </c>
    </row>
    <row r="3" spans="2:23">
      <c r="B3" s="36" t="s">
        <v>198</v>
      </c>
      <c r="D3" s="37">
        <v>60</v>
      </c>
    </row>
    <row r="4" spans="2:23">
      <c r="B4" s="194" t="s">
        <v>199</v>
      </c>
      <c r="C4" s="196"/>
      <c r="D4" s="199" t="s">
        <v>200</v>
      </c>
      <c r="E4" s="200"/>
      <c r="F4" s="201"/>
      <c r="G4" s="199" t="s">
        <v>201</v>
      </c>
      <c r="H4" s="200"/>
      <c r="I4" s="201"/>
      <c r="J4" s="199" t="s">
        <v>202</v>
      </c>
      <c r="K4" s="200"/>
      <c r="L4" s="201"/>
      <c r="M4" s="199" t="s">
        <v>203</v>
      </c>
      <c r="N4" s="200"/>
      <c r="O4" s="201"/>
      <c r="P4" s="194" t="s">
        <v>842</v>
      </c>
      <c r="Q4" s="195"/>
      <c r="R4" s="195"/>
      <c r="S4" s="196"/>
      <c r="T4" s="194" t="s">
        <v>846</v>
      </c>
      <c r="U4" s="195"/>
      <c r="V4" s="195"/>
      <c r="W4" s="196"/>
    </row>
    <row r="5" spans="2:23">
      <c r="B5" s="197"/>
      <c r="C5" s="198"/>
      <c r="D5" s="49" t="s">
        <v>205</v>
      </c>
      <c r="E5" s="116" t="s">
        <v>206</v>
      </c>
      <c r="F5" s="50" t="s">
        <v>207</v>
      </c>
      <c r="G5" s="49" t="s">
        <v>205</v>
      </c>
      <c r="H5" s="116" t="s">
        <v>206</v>
      </c>
      <c r="I5" s="50" t="s">
        <v>207</v>
      </c>
      <c r="J5" s="49" t="s">
        <v>205</v>
      </c>
      <c r="K5" s="116" t="s">
        <v>206</v>
      </c>
      <c r="L5" s="50" t="s">
        <v>207</v>
      </c>
      <c r="M5" s="49" t="s">
        <v>205</v>
      </c>
      <c r="N5" s="116" t="s">
        <v>206</v>
      </c>
      <c r="O5" s="50" t="s">
        <v>207</v>
      </c>
      <c r="P5" s="117" t="s">
        <v>200</v>
      </c>
      <c r="Q5" s="62" t="s">
        <v>201</v>
      </c>
      <c r="R5" s="62" t="s">
        <v>202</v>
      </c>
      <c r="S5" s="63" t="s">
        <v>203</v>
      </c>
      <c r="T5" s="117" t="s">
        <v>200</v>
      </c>
      <c r="U5" s="62" t="s">
        <v>201</v>
      </c>
      <c r="V5" s="62" t="s">
        <v>202</v>
      </c>
      <c r="W5" s="63" t="s">
        <v>203</v>
      </c>
    </row>
    <row r="6" spans="2:23">
      <c r="B6" s="64">
        <v>1</v>
      </c>
      <c r="C6" s="65" t="s">
        <v>705</v>
      </c>
      <c r="D6" s="118">
        <v>1402</v>
      </c>
      <c r="E6" s="119">
        <v>8.3510000000000009</v>
      </c>
      <c r="F6" s="120">
        <v>0.66666666666666663</v>
      </c>
      <c r="G6" s="118">
        <v>1736</v>
      </c>
      <c r="H6" s="119">
        <v>8.9429999999999996</v>
      </c>
      <c r="I6" s="120">
        <v>0.66666666666666663</v>
      </c>
      <c r="J6" s="118">
        <v>3309</v>
      </c>
      <c r="K6" s="119">
        <v>19.893000000000001</v>
      </c>
      <c r="L6" s="120">
        <v>0.75</v>
      </c>
      <c r="M6" s="118">
        <v>3704</v>
      </c>
      <c r="N6" s="119">
        <v>20.707000000000001</v>
      </c>
      <c r="O6" s="120">
        <v>0.75</v>
      </c>
      <c r="P6" s="121">
        <f t="shared" ref="P6:P12" si="0">D6/($D$3^(F6)+E6)</f>
        <v>59.2131110179781</v>
      </c>
      <c r="Q6" s="102">
        <f t="shared" ref="Q6:Q12" si="1">G6/($D$3^(I6)+H6)</f>
        <v>71.531027476367044</v>
      </c>
      <c r="R6" s="102">
        <f t="shared" ref="R6:R12" si="2">J6/($D$3^(L6)+K6)</f>
        <v>79.828720774766055</v>
      </c>
      <c r="S6" s="103">
        <f t="shared" ref="S6:S12" si="3">M6/($D$3^(O6)+N6)</f>
        <v>87.637013566547367</v>
      </c>
      <c r="T6" s="121">
        <f t="shared" ref="T6:T10" si="4">P6*1.009</f>
        <v>59.746029017139897</v>
      </c>
      <c r="U6" s="102">
        <f t="shared" ref="U6:U10" si="5">Q6*1.068</f>
        <v>76.395137344760002</v>
      </c>
      <c r="V6" s="102">
        <f t="shared" ref="V6:V10" si="6">R6*1.098</f>
        <v>87.651935410693142</v>
      </c>
      <c r="W6" s="103">
        <f t="shared" ref="W6:W10" si="7">S6*1.14</f>
        <v>99.906195465863988</v>
      </c>
    </row>
    <row r="7" spans="2:23">
      <c r="B7" s="52">
        <v>2</v>
      </c>
      <c r="C7" s="74" t="s">
        <v>706</v>
      </c>
      <c r="D7" s="118">
        <v>1162</v>
      </c>
      <c r="E7" s="119">
        <v>4.6589999999999998</v>
      </c>
      <c r="F7" s="120">
        <v>0.66666666666666663</v>
      </c>
      <c r="G7" s="118">
        <v>1400</v>
      </c>
      <c r="H7" s="119">
        <v>4.8470000000000004</v>
      </c>
      <c r="I7" s="120">
        <v>0.66666666666666663</v>
      </c>
      <c r="J7" s="118">
        <v>1509</v>
      </c>
      <c r="K7" s="119">
        <v>4.9320000000000004</v>
      </c>
      <c r="L7" s="120">
        <v>0.66666666666666663</v>
      </c>
      <c r="M7" s="118">
        <v>1656</v>
      </c>
      <c r="N7" s="119">
        <v>5.0449999999999999</v>
      </c>
      <c r="O7" s="120">
        <v>0.66666666666666663</v>
      </c>
      <c r="P7" s="121">
        <f t="shared" si="0"/>
        <v>58.143058865935856</v>
      </c>
      <c r="Q7" s="102">
        <f t="shared" si="1"/>
        <v>69.399043673135253</v>
      </c>
      <c r="R7" s="102">
        <f t="shared" si="2"/>
        <v>74.488397073870743</v>
      </c>
      <c r="S7" s="103">
        <f t="shared" si="3"/>
        <v>81.291279984934235</v>
      </c>
      <c r="T7" s="121">
        <f t="shared" si="4"/>
        <v>58.666346395729271</v>
      </c>
      <c r="U7" s="102">
        <f t="shared" si="5"/>
        <v>74.118178642908461</v>
      </c>
      <c r="V7" s="102">
        <f t="shared" si="6"/>
        <v>81.788259987110081</v>
      </c>
      <c r="W7" s="103">
        <f t="shared" si="7"/>
        <v>92.672059182825024</v>
      </c>
    </row>
    <row r="8" spans="2:23">
      <c r="B8" s="52">
        <v>3</v>
      </c>
      <c r="C8" s="74" t="s">
        <v>707</v>
      </c>
      <c r="D8" s="122">
        <v>2408</v>
      </c>
      <c r="E8" s="119">
        <v>12.375</v>
      </c>
      <c r="F8" s="120">
        <v>0.75</v>
      </c>
      <c r="G8" s="122">
        <v>2980</v>
      </c>
      <c r="H8" s="123">
        <v>11.92</v>
      </c>
      <c r="I8" s="120">
        <v>0.75</v>
      </c>
      <c r="J8" s="122">
        <v>3252</v>
      </c>
      <c r="K8" s="123">
        <v>11.71</v>
      </c>
      <c r="L8" s="120">
        <v>0.75</v>
      </c>
      <c r="M8" s="122">
        <v>3629</v>
      </c>
      <c r="N8" s="119">
        <v>11.374000000000001</v>
      </c>
      <c r="O8" s="120">
        <v>0.75</v>
      </c>
      <c r="P8" s="121">
        <f t="shared" si="0"/>
        <v>70.962853039874986</v>
      </c>
      <c r="Q8" s="102">
        <f t="shared" si="1"/>
        <v>89.013024640173285</v>
      </c>
      <c r="R8" s="102">
        <f t="shared" si="2"/>
        <v>97.750868195332231</v>
      </c>
      <c r="S8" s="103">
        <f t="shared" si="3"/>
        <v>110.19594354126347</v>
      </c>
      <c r="T8" s="121">
        <f t="shared" si="4"/>
        <v>71.601518717233859</v>
      </c>
      <c r="U8" s="102">
        <f t="shared" si="5"/>
        <v>95.065910315705068</v>
      </c>
      <c r="V8" s="102">
        <f t="shared" si="6"/>
        <v>107.33045327847479</v>
      </c>
      <c r="W8" s="103">
        <f t="shared" si="7"/>
        <v>125.62337563704035</v>
      </c>
    </row>
    <row r="9" spans="2:23">
      <c r="B9" s="52">
        <v>4</v>
      </c>
      <c r="C9" s="74" t="s">
        <v>708</v>
      </c>
      <c r="D9" s="122">
        <v>2017</v>
      </c>
      <c r="E9" s="119">
        <v>11.661</v>
      </c>
      <c r="F9" s="120">
        <v>0.75</v>
      </c>
      <c r="G9" s="122">
        <v>2388</v>
      </c>
      <c r="H9" s="119">
        <v>11.637</v>
      </c>
      <c r="I9" s="120">
        <v>0.75</v>
      </c>
      <c r="J9" s="122">
        <v>2537</v>
      </c>
      <c r="K9" s="119">
        <v>11.505000000000001</v>
      </c>
      <c r="L9" s="120">
        <v>0.75</v>
      </c>
      <c r="M9" s="122">
        <v>2719</v>
      </c>
      <c r="N9" s="119">
        <v>11.225</v>
      </c>
      <c r="O9" s="120">
        <v>0.75</v>
      </c>
      <c r="P9" s="121">
        <f t="shared" si="0"/>
        <v>60.717812692607843</v>
      </c>
      <c r="Q9" s="102">
        <f t="shared" si="1"/>
        <v>71.93801029111134</v>
      </c>
      <c r="R9" s="102">
        <f t="shared" si="2"/>
        <v>76.731726368400572</v>
      </c>
      <c r="S9" s="103">
        <f t="shared" si="3"/>
        <v>82.938704131611587</v>
      </c>
      <c r="T9" s="121">
        <f t="shared" si="4"/>
        <v>61.264273006841307</v>
      </c>
      <c r="U9" s="102">
        <f t="shared" si="5"/>
        <v>76.829794990906919</v>
      </c>
      <c r="V9" s="102">
        <f t="shared" si="6"/>
        <v>84.251435552503835</v>
      </c>
      <c r="W9" s="103">
        <f t="shared" si="7"/>
        <v>94.550122710037201</v>
      </c>
    </row>
    <row r="10" spans="2:23">
      <c r="B10" s="52">
        <v>5</v>
      </c>
      <c r="C10" s="74" t="s">
        <v>709</v>
      </c>
      <c r="D10" s="122">
        <v>1126</v>
      </c>
      <c r="E10" s="123">
        <v>4.8600000000000003</v>
      </c>
      <c r="F10" s="120">
        <v>0.66666666666666663</v>
      </c>
      <c r="G10" s="122">
        <v>1370</v>
      </c>
      <c r="H10" s="119">
        <v>5.2229999999999999</v>
      </c>
      <c r="I10" s="120">
        <v>0.66666666666666663</v>
      </c>
      <c r="J10" s="122">
        <v>1481</v>
      </c>
      <c r="K10" s="119">
        <v>5.3620000000000001</v>
      </c>
      <c r="L10" s="120">
        <v>0.66666666666666663</v>
      </c>
      <c r="M10" s="122">
        <v>1631</v>
      </c>
      <c r="N10" s="119">
        <v>5.5759999999999996</v>
      </c>
      <c r="O10" s="120">
        <v>0.66666666666666663</v>
      </c>
      <c r="P10" s="121">
        <f t="shared" si="0"/>
        <v>55.7807132214012</v>
      </c>
      <c r="Q10" s="102">
        <f t="shared" si="1"/>
        <v>66.669298894286754</v>
      </c>
      <c r="R10" s="102">
        <f t="shared" si="2"/>
        <v>71.586740879434316</v>
      </c>
      <c r="S10" s="103">
        <f t="shared" si="3"/>
        <v>78.030106199721885</v>
      </c>
      <c r="T10" s="124">
        <f t="shared" si="4"/>
        <v>56.282739640393807</v>
      </c>
      <c r="U10" s="125">
        <f t="shared" si="5"/>
        <v>71.202811219098251</v>
      </c>
      <c r="V10" s="125">
        <f t="shared" si="6"/>
        <v>78.60224148561889</v>
      </c>
      <c r="W10" s="126">
        <f t="shared" si="7"/>
        <v>88.95432106768294</v>
      </c>
    </row>
    <row r="11" spans="2:23">
      <c r="B11" s="52">
        <v>6</v>
      </c>
      <c r="C11" s="74" t="s">
        <v>710</v>
      </c>
      <c r="D11" s="122">
        <v>2408</v>
      </c>
      <c r="E11" s="119">
        <v>12.375</v>
      </c>
      <c r="F11" s="120">
        <v>0.75</v>
      </c>
      <c r="G11" s="122">
        <v>2980</v>
      </c>
      <c r="H11" s="123">
        <v>11.92</v>
      </c>
      <c r="I11" s="120">
        <v>0.75</v>
      </c>
      <c r="J11" s="122">
        <v>3252</v>
      </c>
      <c r="K11" s="123">
        <v>11.71</v>
      </c>
      <c r="L11" s="120">
        <v>0.75</v>
      </c>
      <c r="M11" s="122">
        <v>3629</v>
      </c>
      <c r="N11" s="119">
        <v>11.374000000000001</v>
      </c>
      <c r="O11" s="120">
        <v>0.75</v>
      </c>
      <c r="P11" s="121">
        <f t="shared" si="0"/>
        <v>70.962853039874986</v>
      </c>
      <c r="Q11" s="102">
        <f t="shared" si="1"/>
        <v>89.013024640173285</v>
      </c>
      <c r="R11" s="102">
        <f t="shared" si="2"/>
        <v>97.750868195332231</v>
      </c>
      <c r="S11" s="127">
        <f t="shared" si="3"/>
        <v>110.19594354126347</v>
      </c>
      <c r="T11" s="128">
        <f>P11*1.009</f>
        <v>71.601518717233859</v>
      </c>
      <c r="U11" s="104">
        <f>Q11*1.068</f>
        <v>95.065910315705068</v>
      </c>
      <c r="V11" s="104">
        <f>R11*1.098</f>
        <v>107.33045327847479</v>
      </c>
      <c r="W11" s="105">
        <f>S11*1.14</f>
        <v>125.62337563704035</v>
      </c>
    </row>
    <row r="12" spans="2:23">
      <c r="B12" s="49">
        <v>7</v>
      </c>
      <c r="C12" s="66" t="s">
        <v>711</v>
      </c>
      <c r="D12" s="129">
        <v>2408</v>
      </c>
      <c r="E12" s="130">
        <v>12.375</v>
      </c>
      <c r="F12" s="131">
        <v>0.75</v>
      </c>
      <c r="G12" s="129">
        <v>2980</v>
      </c>
      <c r="H12" s="132">
        <v>11.92</v>
      </c>
      <c r="I12" s="131">
        <v>0.75</v>
      </c>
      <c r="J12" s="129">
        <v>3252</v>
      </c>
      <c r="K12" s="132">
        <v>11.71</v>
      </c>
      <c r="L12" s="131">
        <v>0.75</v>
      </c>
      <c r="M12" s="129">
        <v>3629</v>
      </c>
      <c r="N12" s="130">
        <v>11.374000000000001</v>
      </c>
      <c r="O12" s="131">
        <v>0.75</v>
      </c>
      <c r="P12" s="75">
        <f t="shared" si="0"/>
        <v>70.962853039874986</v>
      </c>
      <c r="Q12" s="133">
        <f t="shared" si="1"/>
        <v>89.013024640173285</v>
      </c>
      <c r="R12" s="133">
        <f t="shared" si="2"/>
        <v>97.750868195332231</v>
      </c>
      <c r="S12" s="134">
        <f t="shared" si="3"/>
        <v>110.19594354126347</v>
      </c>
      <c r="T12" s="75">
        <f>P12*1.154</f>
        <v>81.891132408015721</v>
      </c>
      <c r="U12" s="133">
        <f>Q12*1.187</f>
        <v>105.6584602478857</v>
      </c>
      <c r="V12" s="133">
        <f>R12*1.2</f>
        <v>117.30104183439867</v>
      </c>
      <c r="W12" s="134">
        <f>S12*1.216</f>
        <v>133.99826734617639</v>
      </c>
    </row>
  </sheetData>
  <mergeCells count="7">
    <mergeCell ref="T4:W4"/>
    <mergeCell ref="B4:C5"/>
    <mergeCell ref="D4:F4"/>
    <mergeCell ref="G4:I4"/>
    <mergeCell ref="J4:L4"/>
    <mergeCell ref="M4:O4"/>
    <mergeCell ref="P4:S4"/>
  </mergeCells>
  <phoneticPr fontId="2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DCAD0-E0E0-4E1D-B0FA-2721A42CA122}">
  <dimension ref="B2:S15"/>
  <sheetViews>
    <sheetView topLeftCell="A4" workbookViewId="0">
      <selection activeCell="E37" sqref="E37"/>
    </sheetView>
  </sheetViews>
  <sheetFormatPr defaultRowHeight="13.5"/>
  <cols>
    <col min="1" max="1" width="9" style="36"/>
    <col min="2" max="2" width="4.75" style="36" customWidth="1"/>
    <col min="3" max="3" width="16.625" style="36" customWidth="1"/>
    <col min="4" max="19" width="8.25" style="36" customWidth="1"/>
    <col min="20" max="16384" width="9" style="36"/>
  </cols>
  <sheetData>
    <row r="2" spans="2:19">
      <c r="B2" s="36" t="s">
        <v>884</v>
      </c>
    </row>
    <row r="3" spans="2:19">
      <c r="B3" s="36" t="s">
        <v>198</v>
      </c>
      <c r="D3" s="36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431</v>
      </c>
      <c r="D6" s="79">
        <v>1372.7</v>
      </c>
      <c r="E6" s="108">
        <v>9.2970000000000006</v>
      </c>
      <c r="F6" s="135">
        <v>0.66666666666666663</v>
      </c>
      <c r="G6" s="79">
        <v>1791.9</v>
      </c>
      <c r="H6" s="79">
        <v>10.46</v>
      </c>
      <c r="I6" s="135">
        <v>0.66666666666666663</v>
      </c>
      <c r="J6" s="79">
        <v>1992.3</v>
      </c>
      <c r="K6" s="79">
        <v>10.978999999999999</v>
      </c>
      <c r="L6" s="135">
        <v>0.66666666666666663</v>
      </c>
      <c r="M6" s="79">
        <v>2271.8000000000002</v>
      </c>
      <c r="N6" s="79">
        <v>11.669</v>
      </c>
      <c r="O6" s="135">
        <v>0.66666666666666663</v>
      </c>
      <c r="P6" s="42">
        <f t="shared" ref="P6:P15" si="0">D6/($D$3^(F6)+E6)</f>
        <v>55.748263136451449</v>
      </c>
      <c r="Q6" s="42">
        <f t="shared" ref="Q6:Q15" si="1">G6/($D$3^(I6)+H6)</f>
        <v>69.490688386317288</v>
      </c>
      <c r="R6" s="42">
        <f t="shared" ref="R6:R15" si="2">J6/($D$3^(L6)+K6)</f>
        <v>75.73790960671333</v>
      </c>
      <c r="S6" s="42">
        <f t="shared" ref="S6:S15" si="3">M6/($D$3^(O6)+N6)</f>
        <v>84.155737143891471</v>
      </c>
    </row>
    <row r="7" spans="2:19">
      <c r="B7" s="29">
        <v>2</v>
      </c>
      <c r="C7" s="78" t="s">
        <v>712</v>
      </c>
      <c r="D7" s="79">
        <v>610</v>
      </c>
      <c r="E7" s="108">
        <v>3.83</v>
      </c>
      <c r="F7" s="135">
        <v>0.5</v>
      </c>
      <c r="G7" s="79">
        <v>806.4</v>
      </c>
      <c r="H7" s="79">
        <v>4.5460000000000003</v>
      </c>
      <c r="I7" s="135">
        <v>0.5</v>
      </c>
      <c r="J7" s="79">
        <v>898.3</v>
      </c>
      <c r="K7" s="79">
        <v>4.8159999999999998</v>
      </c>
      <c r="L7" s="135">
        <v>0.5</v>
      </c>
      <c r="M7" s="79">
        <v>1024.3</v>
      </c>
      <c r="N7" s="79">
        <v>5.1390000000000002</v>
      </c>
      <c r="O7" s="135">
        <v>0.5</v>
      </c>
      <c r="P7" s="42">
        <f t="shared" si="0"/>
        <v>52.695383133721627</v>
      </c>
      <c r="Q7" s="42">
        <f t="shared" si="1"/>
        <v>65.603822413350315</v>
      </c>
      <c r="R7" s="42">
        <f t="shared" si="2"/>
        <v>71.509503407807259</v>
      </c>
      <c r="S7" s="42">
        <f t="shared" si="3"/>
        <v>79.495742942276152</v>
      </c>
    </row>
    <row r="8" spans="2:19">
      <c r="B8" s="29">
        <v>3</v>
      </c>
      <c r="C8" s="78" t="s">
        <v>713</v>
      </c>
      <c r="D8" s="79">
        <v>1548.1</v>
      </c>
      <c r="E8" s="108">
        <v>8.6820000000000004</v>
      </c>
      <c r="F8" s="135">
        <v>0.66666666666666663</v>
      </c>
      <c r="G8" s="79">
        <v>1869.4</v>
      </c>
      <c r="H8" s="79">
        <v>8.6750000000000007</v>
      </c>
      <c r="I8" s="135">
        <v>0.66666666666666663</v>
      </c>
      <c r="J8" s="79">
        <v>2014</v>
      </c>
      <c r="K8" s="79">
        <v>8.6669999999999998</v>
      </c>
      <c r="L8" s="135">
        <v>0.66666666666666663</v>
      </c>
      <c r="M8" s="79">
        <v>2207.9</v>
      </c>
      <c r="N8" s="79">
        <v>8.6549999999999994</v>
      </c>
      <c r="O8" s="135">
        <v>0.66666666666666663</v>
      </c>
      <c r="P8" s="42">
        <f t="shared" si="0"/>
        <v>64.482165760442683</v>
      </c>
      <c r="Q8" s="42">
        <f t="shared" si="1"/>
        <v>77.887809117562952</v>
      </c>
      <c r="R8" s="42">
        <f t="shared" si="2"/>
        <v>83.940489509663593</v>
      </c>
      <c r="S8" s="42">
        <f t="shared" si="3"/>
        <v>92.06799681282719</v>
      </c>
    </row>
    <row r="9" spans="2:19">
      <c r="B9" s="29">
        <v>4</v>
      </c>
      <c r="C9" s="78" t="s">
        <v>714</v>
      </c>
      <c r="D9" s="79">
        <v>562.4</v>
      </c>
      <c r="E9" s="108">
        <v>3.2410000000000001</v>
      </c>
      <c r="F9" s="135">
        <v>0.5</v>
      </c>
      <c r="G9" s="79">
        <v>733.6</v>
      </c>
      <c r="H9" s="79">
        <v>3.86</v>
      </c>
      <c r="I9" s="135">
        <v>0.5</v>
      </c>
      <c r="J9" s="79">
        <v>813</v>
      </c>
      <c r="K9" s="79">
        <v>4.0949999999999998</v>
      </c>
      <c r="L9" s="135">
        <v>0.5</v>
      </c>
      <c r="M9" s="79">
        <v>921.2</v>
      </c>
      <c r="N9" s="79">
        <v>4.3760000000000003</v>
      </c>
      <c r="O9" s="135">
        <v>0.5</v>
      </c>
      <c r="P9" s="42">
        <f t="shared" si="0"/>
        <v>51.187922539918944</v>
      </c>
      <c r="Q9" s="42">
        <f t="shared" si="1"/>
        <v>63.208866563390174</v>
      </c>
      <c r="R9" s="42">
        <f t="shared" si="2"/>
        <v>68.659934709621041</v>
      </c>
      <c r="S9" s="42">
        <f t="shared" si="3"/>
        <v>75.994269195313763</v>
      </c>
    </row>
    <row r="10" spans="2:19">
      <c r="B10" s="29">
        <v>5</v>
      </c>
      <c r="C10" s="78" t="s">
        <v>715</v>
      </c>
      <c r="D10" s="79">
        <v>685</v>
      </c>
      <c r="E10" s="108">
        <v>3.2909999999999999</v>
      </c>
      <c r="F10" s="135">
        <v>0.5</v>
      </c>
      <c r="G10" s="79">
        <v>839.7</v>
      </c>
      <c r="H10" s="79">
        <v>3.63</v>
      </c>
      <c r="I10" s="135">
        <v>0.5</v>
      </c>
      <c r="J10" s="79">
        <v>910.2</v>
      </c>
      <c r="K10" s="79">
        <v>3.7730000000000001</v>
      </c>
      <c r="L10" s="135">
        <v>0.5</v>
      </c>
      <c r="M10" s="79">
        <v>1005.5</v>
      </c>
      <c r="N10" s="79">
        <v>3.9569999999999999</v>
      </c>
      <c r="O10" s="135">
        <v>0.5</v>
      </c>
      <c r="P10" s="42">
        <f t="shared" si="0"/>
        <v>62.064153955521753</v>
      </c>
      <c r="Q10" s="42">
        <f t="shared" si="1"/>
        <v>73.81350725647674</v>
      </c>
      <c r="R10" s="42">
        <f t="shared" si="2"/>
        <v>79.0175042870261</v>
      </c>
      <c r="S10" s="42">
        <f t="shared" si="3"/>
        <v>85.918385177640928</v>
      </c>
    </row>
    <row r="11" spans="2:19">
      <c r="B11" s="29">
        <v>6</v>
      </c>
      <c r="C11" s="78" t="s">
        <v>716</v>
      </c>
      <c r="D11" s="79">
        <v>1089.3</v>
      </c>
      <c r="E11" s="108">
        <v>3.8969999999999998</v>
      </c>
      <c r="F11" s="135">
        <v>0.5</v>
      </c>
      <c r="G11" s="79">
        <v>1346.4</v>
      </c>
      <c r="H11" s="79">
        <v>4.0369999999999999</v>
      </c>
      <c r="I11" s="135">
        <v>0.5</v>
      </c>
      <c r="J11" s="79">
        <v>1462.4</v>
      </c>
      <c r="K11" s="79">
        <v>4.0819999999999999</v>
      </c>
      <c r="L11" s="135">
        <v>0.5</v>
      </c>
      <c r="M11" s="79">
        <v>1618.3</v>
      </c>
      <c r="N11" s="79">
        <v>4.13</v>
      </c>
      <c r="O11" s="135">
        <v>0.5</v>
      </c>
      <c r="P11" s="42">
        <f t="shared" si="0"/>
        <v>93.558628893927661</v>
      </c>
      <c r="Q11" s="42">
        <f t="shared" si="1"/>
        <v>114.26663888193212</v>
      </c>
      <c r="R11" s="42">
        <f t="shared" si="2"/>
        <v>123.63917129880184</v>
      </c>
      <c r="S11" s="42">
        <f t="shared" si="3"/>
        <v>136.26680184557995</v>
      </c>
    </row>
    <row r="12" spans="2:19">
      <c r="B12" s="29">
        <v>7</v>
      </c>
      <c r="C12" s="78" t="s">
        <v>717</v>
      </c>
      <c r="D12" s="79">
        <v>1707.7</v>
      </c>
      <c r="E12" s="108">
        <v>6.3250000000000002</v>
      </c>
      <c r="F12" s="135">
        <v>0.66666666666666663</v>
      </c>
      <c r="G12" s="79">
        <v>2148.1</v>
      </c>
      <c r="H12" s="79">
        <v>6.6820000000000004</v>
      </c>
      <c r="I12" s="135">
        <v>0.66666666666666663</v>
      </c>
      <c r="J12" s="79">
        <v>2353.9</v>
      </c>
      <c r="K12" s="79">
        <v>6.8259999999999996</v>
      </c>
      <c r="L12" s="135">
        <v>0.66666666666666663</v>
      </c>
      <c r="M12" s="79">
        <v>2636.7</v>
      </c>
      <c r="N12" s="79">
        <v>7.008</v>
      </c>
      <c r="O12" s="135">
        <v>0.66666666666666663</v>
      </c>
      <c r="P12" s="42">
        <f t="shared" si="0"/>
        <v>78.87326778097777</v>
      </c>
      <c r="Q12" s="42">
        <f t="shared" si="1"/>
        <v>97.604579566696614</v>
      </c>
      <c r="R12" s="42">
        <f t="shared" si="2"/>
        <v>106.26038074238872</v>
      </c>
      <c r="S12" s="42">
        <f t="shared" si="3"/>
        <v>118.05667273484481</v>
      </c>
    </row>
    <row r="13" spans="2:19">
      <c r="B13" s="29">
        <v>8</v>
      </c>
      <c r="C13" s="78" t="s">
        <v>718</v>
      </c>
      <c r="D13" s="79">
        <v>1077.4000000000001</v>
      </c>
      <c r="E13" s="108">
        <v>5.0650000000000004</v>
      </c>
      <c r="F13" s="135">
        <v>0.5</v>
      </c>
      <c r="G13" s="79">
        <v>1360.1</v>
      </c>
      <c r="H13" s="79">
        <v>5.4379999999999997</v>
      </c>
      <c r="I13" s="135">
        <v>0.5</v>
      </c>
      <c r="J13" s="79">
        <v>1490.4</v>
      </c>
      <c r="K13" s="79">
        <v>5.5759999999999996</v>
      </c>
      <c r="L13" s="135">
        <v>0.5</v>
      </c>
      <c r="M13" s="79">
        <v>1667.6</v>
      </c>
      <c r="N13" s="79">
        <v>5.7380000000000004</v>
      </c>
      <c r="O13" s="135">
        <v>0.5</v>
      </c>
      <c r="P13" s="42">
        <f t="shared" si="0"/>
        <v>84.099820557484648</v>
      </c>
      <c r="Q13" s="42">
        <f t="shared" si="1"/>
        <v>103.16318538505637</v>
      </c>
      <c r="R13" s="42">
        <f t="shared" si="2"/>
        <v>111.87537353989885</v>
      </c>
      <c r="S13" s="42">
        <f t="shared" si="3"/>
        <v>123.67280623275927</v>
      </c>
    </row>
    <row r="14" spans="2:19">
      <c r="B14" s="29">
        <v>9</v>
      </c>
      <c r="C14" s="78" t="s">
        <v>719</v>
      </c>
      <c r="D14" s="79">
        <v>2017.1</v>
      </c>
      <c r="E14" s="108">
        <v>8.2710000000000008</v>
      </c>
      <c r="F14" s="135">
        <v>0.66666666666666663</v>
      </c>
      <c r="G14" s="79">
        <v>2475.4</v>
      </c>
      <c r="H14" s="79">
        <v>8.7680000000000007</v>
      </c>
      <c r="I14" s="135">
        <v>0.66666666666666663</v>
      </c>
      <c r="J14" s="79">
        <v>2687.7</v>
      </c>
      <c r="K14" s="79">
        <v>8.9719999999999995</v>
      </c>
      <c r="L14" s="135">
        <v>0.66666666666666663</v>
      </c>
      <c r="M14" s="79">
        <v>2977.3</v>
      </c>
      <c r="N14" s="79">
        <v>9.23</v>
      </c>
      <c r="O14" s="135">
        <v>0.66666666666666663</v>
      </c>
      <c r="P14" s="42">
        <f t="shared" si="0"/>
        <v>85.480521857928309</v>
      </c>
      <c r="Q14" s="42">
        <f t="shared" si="1"/>
        <v>102.73846678040034</v>
      </c>
      <c r="R14" s="42">
        <f t="shared" si="2"/>
        <v>110.6131835154506</v>
      </c>
      <c r="S14" s="42">
        <f t="shared" si="3"/>
        <v>121.24438538462368</v>
      </c>
    </row>
    <row r="15" spans="2:19">
      <c r="B15" s="29">
        <v>10</v>
      </c>
      <c r="C15" s="78" t="s">
        <v>720</v>
      </c>
      <c r="D15" s="79">
        <v>2547</v>
      </c>
      <c r="E15" s="108">
        <v>14.725</v>
      </c>
      <c r="F15" s="135">
        <v>0.66666666666666663</v>
      </c>
      <c r="G15" s="79">
        <v>3156.7</v>
      </c>
      <c r="H15" s="79">
        <v>15.798</v>
      </c>
      <c r="I15" s="135">
        <v>0.66666666666666663</v>
      </c>
      <c r="J15" s="79">
        <v>3422.1</v>
      </c>
      <c r="K15" s="79">
        <v>16.245999999999999</v>
      </c>
      <c r="L15" s="135">
        <v>0.66666666666666663</v>
      </c>
      <c r="M15" s="79">
        <v>3834.6</v>
      </c>
      <c r="N15" s="79">
        <v>16.815999999999999</v>
      </c>
      <c r="O15" s="135">
        <v>0.66666666666666663</v>
      </c>
      <c r="P15" s="42">
        <f t="shared" si="0"/>
        <v>84.755382885010746</v>
      </c>
      <c r="Q15" s="42">
        <f t="shared" si="1"/>
        <v>101.42272416202961</v>
      </c>
      <c r="R15" s="42">
        <f t="shared" si="2"/>
        <v>108.38969822989307</v>
      </c>
      <c r="S15" s="42">
        <f t="shared" si="3"/>
        <v>119.30114784681861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55CC-10BA-45FA-A2BA-F4A76923B89B}">
  <dimension ref="B2:S6"/>
  <sheetViews>
    <sheetView workbookViewId="0">
      <selection activeCell="F14" sqref="F14"/>
    </sheetView>
  </sheetViews>
  <sheetFormatPr defaultRowHeight="13.5"/>
  <cols>
    <col min="1" max="1" width="9" style="36"/>
    <col min="2" max="2" width="4.75" style="36" customWidth="1"/>
    <col min="3" max="3" width="10.875" style="36" customWidth="1"/>
    <col min="4" max="19" width="8.25" style="36" customWidth="1"/>
    <col min="20" max="16384" width="9" style="36"/>
  </cols>
  <sheetData>
    <row r="2" spans="2:19">
      <c r="B2" s="36" t="s">
        <v>885</v>
      </c>
    </row>
    <row r="3" spans="2:19">
      <c r="B3" s="36" t="s">
        <v>198</v>
      </c>
      <c r="D3" s="36">
        <v>60</v>
      </c>
    </row>
    <row r="4" spans="2:19">
      <c r="B4" s="194" t="s">
        <v>199</v>
      </c>
      <c r="C4" s="196"/>
      <c r="D4" s="203" t="s">
        <v>484</v>
      </c>
      <c r="E4" s="200"/>
      <c r="F4" s="201"/>
      <c r="G4" s="203" t="s">
        <v>485</v>
      </c>
      <c r="H4" s="200"/>
      <c r="I4" s="201"/>
      <c r="J4" s="203" t="s">
        <v>486</v>
      </c>
      <c r="K4" s="200"/>
      <c r="L4" s="201"/>
      <c r="M4" s="203" t="s">
        <v>487</v>
      </c>
      <c r="N4" s="200"/>
      <c r="O4" s="201"/>
      <c r="P4" s="202" t="s">
        <v>842</v>
      </c>
      <c r="Q4" s="195"/>
      <c r="R4" s="195"/>
      <c r="S4" s="196"/>
    </row>
    <row r="5" spans="2:19">
      <c r="B5" s="197"/>
      <c r="C5" s="198"/>
      <c r="D5" s="58" t="s">
        <v>488</v>
      </c>
      <c r="E5" s="59" t="s">
        <v>489</v>
      </c>
      <c r="F5" s="60" t="s">
        <v>207</v>
      </c>
      <c r="G5" s="58" t="s">
        <v>205</v>
      </c>
      <c r="H5" s="59" t="s">
        <v>206</v>
      </c>
      <c r="I5" s="60" t="s">
        <v>490</v>
      </c>
      <c r="J5" s="58" t="s">
        <v>205</v>
      </c>
      <c r="K5" s="59" t="s">
        <v>206</v>
      </c>
      <c r="L5" s="60" t="s">
        <v>490</v>
      </c>
      <c r="M5" s="58" t="s">
        <v>205</v>
      </c>
      <c r="N5" s="59" t="s">
        <v>206</v>
      </c>
      <c r="O5" s="60" t="s">
        <v>490</v>
      </c>
      <c r="P5" s="61" t="s">
        <v>200</v>
      </c>
      <c r="Q5" s="62" t="s">
        <v>201</v>
      </c>
      <c r="R5" s="62" t="s">
        <v>202</v>
      </c>
      <c r="S5" s="63" t="s">
        <v>203</v>
      </c>
    </row>
    <row r="6" spans="2:19">
      <c r="B6" s="29">
        <v>1</v>
      </c>
      <c r="C6" s="78" t="s">
        <v>721</v>
      </c>
      <c r="D6" s="79">
        <v>384.44</v>
      </c>
      <c r="E6" s="136">
        <v>0.23</v>
      </c>
      <c r="F6" s="79"/>
      <c r="G6" s="79">
        <v>487.63</v>
      </c>
      <c r="H6" s="79">
        <v>0.38</v>
      </c>
      <c r="I6" s="79"/>
      <c r="J6" s="79">
        <v>534.98</v>
      </c>
      <c r="K6" s="79">
        <v>0.43</v>
      </c>
      <c r="L6" s="79"/>
      <c r="M6" s="79">
        <v>597.9</v>
      </c>
      <c r="N6" s="79">
        <v>0.48</v>
      </c>
      <c r="O6" s="79"/>
      <c r="P6" s="42">
        <f>D6/((SQRT($D$3)+E6))</f>
        <v>48.199800077601061</v>
      </c>
      <c r="Q6" s="42">
        <f>G6/((SQRT($D$3)+H6))</f>
        <v>60.008860294145322</v>
      </c>
      <c r="R6" s="42">
        <f>J6/((SQRT($D$3)+K6))</f>
        <v>65.433241123196112</v>
      </c>
      <c r="S6" s="42">
        <f>M6/((SQRT($D$3)+N6))</f>
        <v>72.684466441047434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56F7F-5ACD-451E-87D4-B95872E5C818}">
  <dimension ref="B2:S8"/>
  <sheetViews>
    <sheetView workbookViewId="0">
      <selection activeCell="K24" sqref="K24"/>
    </sheetView>
  </sheetViews>
  <sheetFormatPr defaultRowHeight="18.75"/>
  <cols>
    <col min="2" max="2" width="4.75" customWidth="1"/>
    <col min="3" max="3" width="14.625" customWidth="1"/>
    <col min="4" max="19" width="9.625" customWidth="1"/>
  </cols>
  <sheetData>
    <row r="2" spans="2:19">
      <c r="B2" t="s">
        <v>886</v>
      </c>
    </row>
    <row r="3" spans="2:19">
      <c r="B3" t="s">
        <v>198</v>
      </c>
      <c r="D3" s="35">
        <v>60</v>
      </c>
    </row>
    <row r="4" spans="2:19">
      <c r="B4" s="192" t="s">
        <v>199</v>
      </c>
      <c r="C4" s="192"/>
      <c r="D4" s="193" t="s">
        <v>200</v>
      </c>
      <c r="E4" s="192"/>
      <c r="F4" s="192"/>
      <c r="G4" s="193" t="s">
        <v>201</v>
      </c>
      <c r="H4" s="192"/>
      <c r="I4" s="192"/>
      <c r="J4" s="193" t="s">
        <v>202</v>
      </c>
      <c r="K4" s="192"/>
      <c r="L4" s="192"/>
      <c r="M4" s="193" t="s">
        <v>203</v>
      </c>
      <c r="N4" s="192"/>
      <c r="O4" s="192"/>
      <c r="P4" s="192" t="s">
        <v>842</v>
      </c>
      <c r="Q4" s="192"/>
      <c r="R4" s="192"/>
      <c r="S4" s="192"/>
    </row>
    <row r="5" spans="2:19">
      <c r="B5" s="192"/>
      <c r="C5" s="192"/>
      <c r="D5" s="31" t="s">
        <v>205</v>
      </c>
      <c r="E5" s="31" t="s">
        <v>206</v>
      </c>
      <c r="F5" s="31" t="s">
        <v>207</v>
      </c>
      <c r="G5" s="31" t="s">
        <v>205</v>
      </c>
      <c r="H5" s="31" t="s">
        <v>206</v>
      </c>
      <c r="I5" s="31" t="s">
        <v>207</v>
      </c>
      <c r="J5" s="31" t="s">
        <v>205</v>
      </c>
      <c r="K5" s="31" t="s">
        <v>206</v>
      </c>
      <c r="L5" s="31" t="s">
        <v>207</v>
      </c>
      <c r="M5" s="31" t="s">
        <v>205</v>
      </c>
      <c r="N5" s="31" t="s">
        <v>206</v>
      </c>
      <c r="O5" s="31" t="s">
        <v>207</v>
      </c>
      <c r="P5" s="32" t="s">
        <v>200</v>
      </c>
      <c r="Q5" s="32" t="s">
        <v>201</v>
      </c>
      <c r="R5" s="32" t="s">
        <v>202</v>
      </c>
      <c r="S5" s="32" t="s">
        <v>203</v>
      </c>
    </row>
    <row r="6" spans="2:19">
      <c r="B6" s="31">
        <v>1</v>
      </c>
      <c r="C6" s="33" t="s">
        <v>722</v>
      </c>
      <c r="D6" s="46">
        <v>390.23</v>
      </c>
      <c r="E6" s="76">
        <v>1.68</v>
      </c>
      <c r="F6" s="46">
        <v>0.44</v>
      </c>
      <c r="G6" s="46">
        <v>482.29</v>
      </c>
      <c r="H6" s="76">
        <v>1.89</v>
      </c>
      <c r="I6" s="46">
        <v>0.43</v>
      </c>
      <c r="J6" s="46">
        <v>481.97</v>
      </c>
      <c r="K6" s="76">
        <v>1.65</v>
      </c>
      <c r="L6" s="46">
        <v>0.41</v>
      </c>
      <c r="M6" s="46">
        <v>538.54</v>
      </c>
      <c r="N6" s="76">
        <v>1.76</v>
      </c>
      <c r="O6" s="46">
        <v>0.41</v>
      </c>
      <c r="P6" s="34">
        <f>D6/($D$3^(F6)+E6)</f>
        <v>50.42513656296007</v>
      </c>
      <c r="Q6" s="34">
        <f>G6/($D$3^(I6)+H6)</f>
        <v>62.588402132639089</v>
      </c>
      <c r="R6" s="34">
        <f>J6/($D$3^(L6)+K6)</f>
        <v>68.769499494118989</v>
      </c>
      <c r="S6" s="34">
        <f>M6/($D$3^(O6)+N6)</f>
        <v>75.653738994862636</v>
      </c>
    </row>
    <row r="7" spans="2:19">
      <c r="B7" s="31">
        <v>2</v>
      </c>
      <c r="C7" s="33" t="s">
        <v>723</v>
      </c>
      <c r="D7" s="94">
        <v>648.19000000000005</v>
      </c>
      <c r="E7" s="112">
        <v>2.37</v>
      </c>
      <c r="F7" s="46">
        <v>0.62</v>
      </c>
      <c r="G7" s="94">
        <v>690.58</v>
      </c>
      <c r="H7" s="112">
        <v>1.9</v>
      </c>
      <c r="I7" s="46">
        <v>0.59</v>
      </c>
      <c r="J7" s="94">
        <v>667.35</v>
      </c>
      <c r="K7" s="112">
        <v>1.46</v>
      </c>
      <c r="L7" s="46">
        <v>0.56999999999999995</v>
      </c>
      <c r="M7" s="94">
        <v>726.24</v>
      </c>
      <c r="N7" s="112">
        <v>1.49</v>
      </c>
      <c r="O7" s="46">
        <v>0.56999999999999995</v>
      </c>
      <c r="P7" s="34">
        <f>D7/($D$3^(F7)+E7)</f>
        <v>43.124735171552963</v>
      </c>
      <c r="Q7" s="34">
        <f>G7/($D$3^(I7)+H7)</f>
        <v>52.727321017382167</v>
      </c>
      <c r="R7" s="34">
        <f>J7/($D$3^(L7)+K7)</f>
        <v>56.666359532439181</v>
      </c>
      <c r="S7" s="34">
        <f>M7/($D$3^(O7)+N7)</f>
        <v>61.5101674218593</v>
      </c>
    </row>
    <row r="8" spans="2:19">
      <c r="B8" s="31">
        <v>3</v>
      </c>
      <c r="C8" s="33" t="s">
        <v>724</v>
      </c>
      <c r="D8" s="46">
        <v>779.83</v>
      </c>
      <c r="E8" s="76">
        <v>2.94</v>
      </c>
      <c r="F8" s="46">
        <v>0.59</v>
      </c>
      <c r="G8" s="46">
        <v>679.23</v>
      </c>
      <c r="H8" s="76">
        <v>1.39</v>
      </c>
      <c r="I8" s="46">
        <v>0.53</v>
      </c>
      <c r="J8" s="46">
        <v>630.82000000000005</v>
      </c>
      <c r="K8" s="76">
        <v>0.87</v>
      </c>
      <c r="L8" s="46">
        <v>0.51</v>
      </c>
      <c r="M8" s="46">
        <v>595.9</v>
      </c>
      <c r="N8" s="76">
        <v>0.44</v>
      </c>
      <c r="O8" s="46">
        <v>0.48</v>
      </c>
      <c r="P8" s="34">
        <f>D8/($D$3^(F8)+E8)</f>
        <v>55.161579466928416</v>
      </c>
      <c r="Q8" s="34">
        <f>G8/($D$3^(I8)+H8)</f>
        <v>66.930375876858619</v>
      </c>
      <c r="R8" s="34">
        <f>J8/($D$3^(L8)+K8)</f>
        <v>70.563926121324954</v>
      </c>
      <c r="S8" s="34">
        <f>M8/($D$3^(O8)+N8)</f>
        <v>78.64643026532211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188CF-9437-4FC2-B442-61FB037CFE6E}">
  <dimension ref="C2:T13"/>
  <sheetViews>
    <sheetView workbookViewId="0">
      <selection activeCell="F16" sqref="F16"/>
    </sheetView>
  </sheetViews>
  <sheetFormatPr defaultRowHeight="13.5"/>
  <cols>
    <col min="1" max="1" width="11" style="36" bestFit="1" customWidth="1"/>
    <col min="2" max="2" width="9" style="36"/>
    <col min="3" max="3" width="4.75" style="36" customWidth="1"/>
    <col min="4" max="4" width="16.625" style="36" customWidth="1"/>
    <col min="5" max="16" width="7.5" style="36" customWidth="1"/>
    <col min="17" max="20" width="9.625" style="36" customWidth="1"/>
    <col min="21" max="16384" width="9" style="36"/>
  </cols>
  <sheetData>
    <row r="2" spans="3:20">
      <c r="C2" s="36" t="s">
        <v>847</v>
      </c>
    </row>
    <row r="3" spans="3:20">
      <c r="C3" s="36" t="s">
        <v>849</v>
      </c>
      <c r="E3" s="37">
        <v>60</v>
      </c>
    </row>
    <row r="4" spans="3:20">
      <c r="C4" s="185" t="s">
        <v>199</v>
      </c>
      <c r="D4" s="185"/>
      <c r="E4" s="186" t="s">
        <v>200</v>
      </c>
      <c r="F4" s="185"/>
      <c r="G4" s="185"/>
      <c r="H4" s="186" t="s">
        <v>201</v>
      </c>
      <c r="I4" s="185"/>
      <c r="J4" s="185"/>
      <c r="K4" s="186" t="s">
        <v>202</v>
      </c>
      <c r="L4" s="185"/>
      <c r="M4" s="185"/>
      <c r="N4" s="186" t="s">
        <v>203</v>
      </c>
      <c r="O4" s="185"/>
      <c r="P4" s="185"/>
      <c r="Q4" s="185" t="s">
        <v>842</v>
      </c>
      <c r="R4" s="185"/>
      <c r="S4" s="185"/>
      <c r="T4" s="185"/>
    </row>
    <row r="5" spans="3:20">
      <c r="C5" s="185"/>
      <c r="D5" s="185"/>
      <c r="E5" s="29" t="s">
        <v>205</v>
      </c>
      <c r="F5" s="29" t="s">
        <v>206</v>
      </c>
      <c r="G5" s="29" t="s">
        <v>207</v>
      </c>
      <c r="H5" s="29" t="s">
        <v>205</v>
      </c>
      <c r="I5" s="29" t="s">
        <v>206</v>
      </c>
      <c r="J5" s="29" t="s">
        <v>207</v>
      </c>
      <c r="K5" s="29" t="s">
        <v>205</v>
      </c>
      <c r="L5" s="29" t="s">
        <v>206</v>
      </c>
      <c r="M5" s="29" t="s">
        <v>207</v>
      </c>
      <c r="N5" s="29" t="s">
        <v>205</v>
      </c>
      <c r="O5" s="29" t="s">
        <v>206</v>
      </c>
      <c r="P5" s="29" t="s">
        <v>207</v>
      </c>
      <c r="Q5" s="38" t="s">
        <v>200</v>
      </c>
      <c r="R5" s="38" t="s">
        <v>201</v>
      </c>
      <c r="S5" s="38" t="s">
        <v>202</v>
      </c>
      <c r="T5" s="38" t="s">
        <v>203</v>
      </c>
    </row>
    <row r="6" spans="3:20">
      <c r="C6" s="29">
        <v>1</v>
      </c>
      <c r="D6" s="39" t="s">
        <v>476</v>
      </c>
      <c r="E6" s="39">
        <v>690.88</v>
      </c>
      <c r="F6" s="40">
        <v>3.306</v>
      </c>
      <c r="G6" s="41">
        <v>0.65</v>
      </c>
      <c r="H6" s="39">
        <v>555.79999999999995</v>
      </c>
      <c r="I6" s="40">
        <v>1.264</v>
      </c>
      <c r="J6" s="41">
        <v>0.56999999999999995</v>
      </c>
      <c r="K6" s="39">
        <v>485.69</v>
      </c>
      <c r="L6" s="40">
        <v>0.57299999999999995</v>
      </c>
      <c r="M6" s="41">
        <v>0.53</v>
      </c>
      <c r="N6" s="39">
        <v>361.15</v>
      </c>
      <c r="O6" s="40">
        <v>-0.27500000000000002</v>
      </c>
      <c r="P6" s="41">
        <v>0.46</v>
      </c>
      <c r="Q6" s="42">
        <f t="shared" ref="Q6:Q13" si="0">E6/($E$3^(G6)+F6)</f>
        <v>39.20725298247698</v>
      </c>
      <c r="R6" s="42">
        <f t="shared" ref="R6:R13" si="1">H6/($E$3^(J6)+I6)</f>
        <v>47.993111913302798</v>
      </c>
      <c r="S6" s="42">
        <f t="shared" ref="S6:S13" si="2">K6/($E$3^(M6)+L6)</f>
        <v>52.049514775776522</v>
      </c>
      <c r="T6" s="42">
        <f t="shared" ref="T6:T13" si="3">N6/($E$3^(P6)+O6)</f>
        <v>57.317983443363062</v>
      </c>
    </row>
    <row r="7" spans="3:20">
      <c r="C7" s="29">
        <v>2</v>
      </c>
      <c r="D7" s="39" t="s">
        <v>477</v>
      </c>
      <c r="E7" s="39">
        <v>865.22</v>
      </c>
      <c r="F7" s="39">
        <v>5.8520000000000003</v>
      </c>
      <c r="G7" s="39">
        <v>0.61</v>
      </c>
      <c r="H7" s="39">
        <v>1308.22</v>
      </c>
      <c r="I7" s="39">
        <v>8.4730000000000008</v>
      </c>
      <c r="J7" s="39">
        <v>0.61</v>
      </c>
      <c r="K7" s="39">
        <v>1777.11</v>
      </c>
      <c r="L7" s="39">
        <v>11.672000000000001</v>
      </c>
      <c r="M7" s="39">
        <v>0.63</v>
      </c>
      <c r="N7" s="39">
        <v>3474.05</v>
      </c>
      <c r="O7" s="39">
        <v>23.878</v>
      </c>
      <c r="P7" s="39">
        <v>0.7</v>
      </c>
      <c r="Q7" s="42">
        <f t="shared" si="0"/>
        <v>48.055268439384868</v>
      </c>
      <c r="R7" s="42">
        <f t="shared" si="1"/>
        <v>63.426740082311824</v>
      </c>
      <c r="S7" s="42">
        <f t="shared" si="2"/>
        <v>71.479794081544028</v>
      </c>
      <c r="T7" s="42">
        <f t="shared" si="3"/>
        <v>83.822462207460376</v>
      </c>
    </row>
    <row r="8" spans="3:20">
      <c r="C8" s="29">
        <v>3</v>
      </c>
      <c r="D8" s="39" t="s">
        <v>478</v>
      </c>
      <c r="E8" s="39">
        <v>480.02</v>
      </c>
      <c r="F8" s="39">
        <v>0.93400000000000005</v>
      </c>
      <c r="G8" s="39">
        <v>0.57999999999999996</v>
      </c>
      <c r="H8" s="39">
        <v>494.9</v>
      </c>
      <c r="I8" s="39">
        <v>0.58599999999999997</v>
      </c>
      <c r="J8" s="39">
        <v>0.54</v>
      </c>
      <c r="K8" s="39">
        <v>522.1</v>
      </c>
      <c r="L8" s="39">
        <v>0.59799999999999998</v>
      </c>
      <c r="M8" s="39">
        <v>0.53</v>
      </c>
      <c r="N8" s="39">
        <v>505.25</v>
      </c>
      <c r="O8" s="39">
        <v>0.36499999999999999</v>
      </c>
      <c r="P8" s="39">
        <v>0.5</v>
      </c>
      <c r="Q8" s="42">
        <f t="shared" si="0"/>
        <v>41.090560811280845</v>
      </c>
      <c r="R8" s="42">
        <f t="shared" si="1"/>
        <v>50.96626581243806</v>
      </c>
      <c r="S8" s="42">
        <f t="shared" si="2"/>
        <v>55.801931433766306</v>
      </c>
      <c r="T8" s="42">
        <f t="shared" si="3"/>
        <v>62.292205005908443</v>
      </c>
    </row>
    <row r="9" spans="3:20">
      <c r="C9" s="29">
        <v>4</v>
      </c>
      <c r="D9" s="39" t="s">
        <v>479</v>
      </c>
      <c r="E9" s="39">
        <v>438.64</v>
      </c>
      <c r="F9" s="39">
        <v>1.0760000000000001</v>
      </c>
      <c r="G9" s="39">
        <v>0.5</v>
      </c>
      <c r="H9" s="39">
        <v>509.85</v>
      </c>
      <c r="I9" s="39">
        <v>0.85399999999999998</v>
      </c>
      <c r="J9" s="39">
        <v>0.49</v>
      </c>
      <c r="K9" s="39">
        <v>520.82000000000005</v>
      </c>
      <c r="L9" s="39">
        <v>0.66700000000000004</v>
      </c>
      <c r="M9" s="39">
        <v>0.48</v>
      </c>
      <c r="N9" s="39">
        <v>576.30999999999995</v>
      </c>
      <c r="O9" s="39">
        <v>0.64800000000000002</v>
      </c>
      <c r="P9" s="39">
        <v>0.48</v>
      </c>
      <c r="Q9" s="42">
        <f t="shared" si="0"/>
        <v>49.721339389905495</v>
      </c>
      <c r="R9" s="42">
        <f t="shared" si="1"/>
        <v>61.507559856678299</v>
      </c>
      <c r="S9" s="42">
        <f t="shared" si="2"/>
        <v>66.738005654839753</v>
      </c>
      <c r="T9" s="42">
        <f t="shared" si="3"/>
        <v>74.028743370301413</v>
      </c>
    </row>
    <row r="10" spans="3:20">
      <c r="C10" s="29">
        <v>5</v>
      </c>
      <c r="D10" s="39" t="s">
        <v>480</v>
      </c>
      <c r="E10" s="39">
        <v>1129.18</v>
      </c>
      <c r="F10" s="39">
        <v>7.39</v>
      </c>
      <c r="G10" s="39">
        <v>0.73</v>
      </c>
      <c r="H10" s="39">
        <v>1881.5</v>
      </c>
      <c r="I10" s="39">
        <v>12.419</v>
      </c>
      <c r="J10" s="39">
        <v>0.78</v>
      </c>
      <c r="K10" s="39">
        <v>2311.0740000000001</v>
      </c>
      <c r="L10" s="39">
        <v>15.09</v>
      </c>
      <c r="M10" s="39">
        <v>0.8</v>
      </c>
      <c r="N10" s="39">
        <v>3073.32</v>
      </c>
      <c r="O10" s="39">
        <v>19.821999999999999</v>
      </c>
      <c r="P10" s="39">
        <v>0.83</v>
      </c>
      <c r="Q10" s="42">
        <f t="shared" si="0"/>
        <v>41.432849394095889</v>
      </c>
      <c r="R10" s="42">
        <f t="shared" si="1"/>
        <v>51.135013386121138</v>
      </c>
      <c r="S10" s="42">
        <f t="shared" si="2"/>
        <v>55.627130921881886</v>
      </c>
      <c r="T10" s="42">
        <f t="shared" si="3"/>
        <v>61.793431315421486</v>
      </c>
    </row>
    <row r="11" spans="3:20">
      <c r="C11" s="29">
        <v>6</v>
      </c>
      <c r="D11" s="39" t="s">
        <v>481</v>
      </c>
      <c r="E11" s="39">
        <v>546.63</v>
      </c>
      <c r="F11" s="39">
        <v>1.389</v>
      </c>
      <c r="G11" s="39">
        <v>0.55000000000000004</v>
      </c>
      <c r="H11" s="39">
        <v>686.02</v>
      </c>
      <c r="I11" s="39">
        <v>1.411</v>
      </c>
      <c r="J11" s="39">
        <v>0.56000000000000005</v>
      </c>
      <c r="K11" s="39">
        <v>733.46</v>
      </c>
      <c r="L11" s="39">
        <v>1.3361000000000001</v>
      </c>
      <c r="M11" s="39">
        <v>0.56000000000000005</v>
      </c>
      <c r="N11" s="39">
        <v>799.94</v>
      </c>
      <c r="O11" s="39">
        <v>1.2589999999999999</v>
      </c>
      <c r="P11" s="39">
        <v>0.56000000000000005</v>
      </c>
      <c r="Q11" s="42">
        <f t="shared" si="0"/>
        <v>50.174030132220949</v>
      </c>
      <c r="R11" s="42">
        <f t="shared" si="1"/>
        <v>60.634866028438701</v>
      </c>
      <c r="S11" s="42">
        <f t="shared" si="2"/>
        <v>65.259949060544869</v>
      </c>
      <c r="T11" s="42">
        <f t="shared" si="3"/>
        <v>71.666672386779496</v>
      </c>
    </row>
    <row r="12" spans="3:20">
      <c r="C12" s="29">
        <v>7</v>
      </c>
      <c r="D12" s="39" t="s">
        <v>482</v>
      </c>
      <c r="E12" s="39">
        <v>730.13</v>
      </c>
      <c r="F12" s="39">
        <v>2.5089999999999999</v>
      </c>
      <c r="G12" s="39">
        <v>0.66</v>
      </c>
      <c r="H12" s="39">
        <v>659.48</v>
      </c>
      <c r="I12" s="39">
        <v>1.073</v>
      </c>
      <c r="J12" s="39">
        <v>0.61</v>
      </c>
      <c r="K12" s="39">
        <v>596.30999999999995</v>
      </c>
      <c r="L12" s="39">
        <v>0.45900000000000002</v>
      </c>
      <c r="M12" s="39">
        <v>0.57999999999999996</v>
      </c>
      <c r="N12" s="39">
        <v>549.95000000000005</v>
      </c>
      <c r="O12" s="39">
        <v>1.4999999999999999E-2</v>
      </c>
      <c r="P12" s="39">
        <v>0.55000000000000004</v>
      </c>
      <c r="Q12" s="42">
        <f t="shared" si="0"/>
        <v>41.907283396494876</v>
      </c>
      <c r="R12" s="42">
        <f t="shared" si="1"/>
        <v>49.863577557180641</v>
      </c>
      <c r="S12" s="42">
        <f t="shared" si="2"/>
        <v>53.208700915997134</v>
      </c>
      <c r="T12" s="42">
        <f t="shared" si="3"/>
        <v>57.763731476568623</v>
      </c>
    </row>
    <row r="13" spans="3:20">
      <c r="C13" s="29">
        <v>8</v>
      </c>
      <c r="D13" s="39" t="s">
        <v>483</v>
      </c>
      <c r="E13" s="39">
        <v>1634.82</v>
      </c>
      <c r="F13" s="39">
        <v>10.804</v>
      </c>
      <c r="G13" s="39">
        <v>0.81</v>
      </c>
      <c r="H13" s="39">
        <v>2440.7399999999998</v>
      </c>
      <c r="I13" s="39">
        <v>14.135</v>
      </c>
      <c r="J13" s="39">
        <v>0.85</v>
      </c>
      <c r="K13" s="39">
        <v>2771.77</v>
      </c>
      <c r="L13" s="39">
        <v>15.012</v>
      </c>
      <c r="M13" s="39">
        <v>0.86</v>
      </c>
      <c r="N13" s="39">
        <v>3204.22</v>
      </c>
      <c r="O13" s="39">
        <v>15.917999999999999</v>
      </c>
      <c r="P13" s="39">
        <v>0.87</v>
      </c>
      <c r="Q13" s="42">
        <f t="shared" si="0"/>
        <v>42.611745222464961</v>
      </c>
      <c r="R13" s="42">
        <f t="shared" si="1"/>
        <v>52.37528952622884</v>
      </c>
      <c r="S13" s="42">
        <f t="shared" si="2"/>
        <v>56.758043675314859</v>
      </c>
      <c r="T13" s="42">
        <f t="shared" si="3"/>
        <v>62.638203424131589</v>
      </c>
    </row>
  </sheetData>
  <mergeCells count="6">
    <mergeCell ref="N4:P4"/>
    <mergeCell ref="Q4:T4"/>
    <mergeCell ref="C4:D5"/>
    <mergeCell ref="E4:G4"/>
    <mergeCell ref="H4:J4"/>
    <mergeCell ref="K4:M4"/>
  </mergeCells>
  <phoneticPr fontId="2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0B51C-D144-4B16-BBC1-DEE19FF7FA9E}">
  <dimension ref="B2:S23"/>
  <sheetViews>
    <sheetView topLeftCell="A4" workbookViewId="0">
      <selection activeCell="P30" sqref="P30"/>
    </sheetView>
  </sheetViews>
  <sheetFormatPr defaultRowHeight="13.5"/>
  <cols>
    <col min="1" max="1" width="9" style="36"/>
    <col min="2" max="2" width="4.75" style="36" customWidth="1"/>
    <col min="3" max="3" width="14.625" style="36" customWidth="1"/>
    <col min="4" max="19" width="9.625" style="36" customWidth="1"/>
    <col min="20" max="16384" width="9" style="36"/>
  </cols>
  <sheetData>
    <row r="2" spans="2:19">
      <c r="B2" s="36" t="s">
        <v>887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725</v>
      </c>
      <c r="D6" s="47">
        <v>1251.93</v>
      </c>
      <c r="E6" s="77">
        <v>5.85</v>
      </c>
      <c r="F6" s="70">
        <v>0.64600000000000002</v>
      </c>
      <c r="G6" s="47">
        <v>1721.79</v>
      </c>
      <c r="H6" s="77">
        <v>7.42</v>
      </c>
      <c r="I6" s="70">
        <v>0.66600000000000004</v>
      </c>
      <c r="J6" s="47">
        <v>1963.79</v>
      </c>
      <c r="K6" s="77">
        <v>8.15</v>
      </c>
      <c r="L6" s="70">
        <v>0.67500000000000004</v>
      </c>
      <c r="M6" s="47">
        <v>2233.96</v>
      </c>
      <c r="N6" s="77">
        <v>8.6999999999999993</v>
      </c>
      <c r="O6" s="70">
        <v>0.68</v>
      </c>
      <c r="P6" s="42">
        <f t="shared" ref="P6:P23" si="0">D6/($D$3^(F6)+E6)</f>
        <v>62.807870886228308</v>
      </c>
      <c r="Q6" s="42">
        <f t="shared" ref="Q6:Q23" si="1">G6/($D$3^(I6)+H6)</f>
        <v>75.835040704919692</v>
      </c>
      <c r="R6" s="42">
        <f t="shared" ref="R6:R23" si="2">J6/($D$3^(L6)+K6)</f>
        <v>81.796859679775508</v>
      </c>
      <c r="S6" s="42">
        <f t="shared" ref="S6:S23" si="3">M6/($D$3^(O6)+N6)</f>
        <v>89.767295345666028</v>
      </c>
    </row>
    <row r="7" spans="2:19">
      <c r="B7" s="29">
        <v>2</v>
      </c>
      <c r="C7" s="39" t="s">
        <v>726</v>
      </c>
      <c r="D7" s="47">
        <v>3786.09</v>
      </c>
      <c r="E7" s="77">
        <v>19.48</v>
      </c>
      <c r="F7" s="70">
        <v>0.80400000000000005</v>
      </c>
      <c r="G7" s="47">
        <v>2419.1999999999998</v>
      </c>
      <c r="H7" s="77">
        <v>8.24</v>
      </c>
      <c r="I7" s="70">
        <v>0.66200000000000003</v>
      </c>
      <c r="J7" s="47">
        <v>1768.68</v>
      </c>
      <c r="K7" s="77">
        <v>4.5599999999999996</v>
      </c>
      <c r="L7" s="70">
        <v>0.57999999999999996</v>
      </c>
      <c r="M7" s="47">
        <v>1000.15</v>
      </c>
      <c r="N7" s="77">
        <v>1.23</v>
      </c>
      <c r="O7" s="70">
        <v>0.45</v>
      </c>
      <c r="P7" s="42">
        <f t="shared" si="0"/>
        <v>81.644891364971826</v>
      </c>
      <c r="Q7" s="42">
        <f t="shared" si="1"/>
        <v>103.93479495995311</v>
      </c>
      <c r="R7" s="42">
        <f t="shared" si="2"/>
        <v>115.53957454280541</v>
      </c>
      <c r="S7" s="42">
        <f t="shared" si="3"/>
        <v>132.61043926953931</v>
      </c>
    </row>
    <row r="8" spans="2:19">
      <c r="B8" s="29">
        <v>3</v>
      </c>
      <c r="C8" s="39" t="s">
        <v>727</v>
      </c>
      <c r="D8" s="47">
        <v>897.68</v>
      </c>
      <c r="E8" s="77">
        <v>2.41</v>
      </c>
      <c r="F8" s="70">
        <v>0.54400000000000004</v>
      </c>
      <c r="G8" s="47">
        <v>903.74</v>
      </c>
      <c r="H8" s="77">
        <v>1.7</v>
      </c>
      <c r="I8" s="70">
        <v>0.51400000000000001</v>
      </c>
      <c r="J8" s="47">
        <v>905.52</v>
      </c>
      <c r="K8" s="77">
        <v>1.45</v>
      </c>
      <c r="L8" s="70">
        <v>0.502</v>
      </c>
      <c r="M8" s="47">
        <v>936.05</v>
      </c>
      <c r="N8" s="77">
        <v>1.28</v>
      </c>
      <c r="O8" s="70">
        <v>0.49199999999999999</v>
      </c>
      <c r="P8" s="42">
        <f t="shared" si="0"/>
        <v>76.82322688956431</v>
      </c>
      <c r="Q8" s="42">
        <f t="shared" si="1"/>
        <v>91.259731138577223</v>
      </c>
      <c r="R8" s="42">
        <f t="shared" si="2"/>
        <v>97.791965401313576</v>
      </c>
      <c r="S8" s="42">
        <f t="shared" si="3"/>
        <v>106.6558386171065</v>
      </c>
    </row>
    <row r="9" spans="2:19">
      <c r="B9" s="29">
        <v>4</v>
      </c>
      <c r="C9" s="39" t="s">
        <v>728</v>
      </c>
      <c r="D9" s="47">
        <v>3825.2</v>
      </c>
      <c r="E9" s="77">
        <v>23.17</v>
      </c>
      <c r="F9" s="70">
        <v>0.82099999999999995</v>
      </c>
      <c r="G9" s="47">
        <v>7621.97</v>
      </c>
      <c r="H9" s="77">
        <v>43.43</v>
      </c>
      <c r="I9" s="70">
        <v>0.91400000000000003</v>
      </c>
      <c r="J9" s="47">
        <v>10134.31</v>
      </c>
      <c r="K9" s="77">
        <v>55.99</v>
      </c>
      <c r="L9" s="70">
        <v>0.95299999999999996</v>
      </c>
      <c r="M9" s="47">
        <v>13767.16</v>
      </c>
      <c r="N9" s="77">
        <v>72.11</v>
      </c>
      <c r="O9" s="70">
        <v>0.99299999999999999</v>
      </c>
      <c r="P9" s="42">
        <f t="shared" si="0"/>
        <v>73.559891845971038</v>
      </c>
      <c r="Q9" s="42">
        <f t="shared" si="1"/>
        <v>89.018813765837109</v>
      </c>
      <c r="R9" s="42">
        <f t="shared" si="2"/>
        <v>96.071724997729618</v>
      </c>
      <c r="S9" s="42">
        <f t="shared" si="3"/>
        <v>105.56441199049705</v>
      </c>
    </row>
    <row r="10" spans="2:19">
      <c r="B10" s="29">
        <v>5</v>
      </c>
      <c r="C10" s="39" t="s">
        <v>729</v>
      </c>
      <c r="D10" s="47">
        <v>537.24</v>
      </c>
      <c r="E10" s="77">
        <v>2.0699999999999998</v>
      </c>
      <c r="F10" s="70">
        <v>0.496</v>
      </c>
      <c r="G10" s="47">
        <v>554.08000000000004</v>
      </c>
      <c r="H10" s="77">
        <v>1.85</v>
      </c>
      <c r="I10" s="70">
        <v>0.46100000000000002</v>
      </c>
      <c r="J10" s="47">
        <v>571.22</v>
      </c>
      <c r="K10" s="77">
        <v>1.83</v>
      </c>
      <c r="L10" s="70">
        <v>0.44900000000000001</v>
      </c>
      <c r="M10" s="47">
        <v>573.41</v>
      </c>
      <c r="N10" s="77">
        <v>1.69</v>
      </c>
      <c r="O10" s="70">
        <v>0.42799999999999999</v>
      </c>
      <c r="P10" s="42">
        <f t="shared" si="0"/>
        <v>55.441916436526576</v>
      </c>
      <c r="Q10" s="42">
        <f t="shared" si="1"/>
        <v>65.549926032500224</v>
      </c>
      <c r="R10" s="42">
        <f t="shared" si="2"/>
        <v>70.380011671793412</v>
      </c>
      <c r="S10" s="42">
        <f t="shared" si="3"/>
        <v>76.882008654110749</v>
      </c>
    </row>
    <row r="11" spans="2:19">
      <c r="B11" s="29">
        <v>6</v>
      </c>
      <c r="C11" s="39" t="s">
        <v>730</v>
      </c>
      <c r="D11" s="47">
        <v>804.28</v>
      </c>
      <c r="E11" s="77">
        <v>2.58</v>
      </c>
      <c r="F11" s="70">
        <v>0.53900000000000003</v>
      </c>
      <c r="G11" s="47">
        <v>837.96</v>
      </c>
      <c r="H11" s="77">
        <v>2.08</v>
      </c>
      <c r="I11" s="70">
        <v>0.50900000000000001</v>
      </c>
      <c r="J11" s="47">
        <v>844.57</v>
      </c>
      <c r="K11" s="77">
        <v>1.86</v>
      </c>
      <c r="L11" s="70">
        <v>0.496</v>
      </c>
      <c r="M11" s="47">
        <v>889.28</v>
      </c>
      <c r="N11" s="77">
        <v>1.76</v>
      </c>
      <c r="O11" s="70">
        <v>0.48699999999999999</v>
      </c>
      <c r="P11" s="42">
        <f t="shared" si="0"/>
        <v>68.935945721280916</v>
      </c>
      <c r="Q11" s="42">
        <f t="shared" si="1"/>
        <v>82.8291948438943</v>
      </c>
      <c r="R11" s="42">
        <f t="shared" si="2"/>
        <v>89.088335294047425</v>
      </c>
      <c r="S11" s="42">
        <f t="shared" si="3"/>
        <v>97.675243610475917</v>
      </c>
    </row>
    <row r="12" spans="2:19">
      <c r="B12" s="29">
        <v>7</v>
      </c>
      <c r="C12" s="39" t="s">
        <v>731</v>
      </c>
      <c r="D12" s="47">
        <v>191.68</v>
      </c>
      <c r="E12" s="77">
        <v>-0.28999999999999998</v>
      </c>
      <c r="F12" s="70">
        <v>0.32</v>
      </c>
      <c r="G12" s="47">
        <v>132.26</v>
      </c>
      <c r="H12" s="77">
        <v>-0.65</v>
      </c>
      <c r="I12" s="70">
        <v>0.24099999999999999</v>
      </c>
      <c r="J12" s="47">
        <v>115.46</v>
      </c>
      <c r="K12" s="77">
        <v>-0.73</v>
      </c>
      <c r="L12" s="70">
        <v>0.214</v>
      </c>
      <c r="M12" s="47">
        <v>93.99</v>
      </c>
      <c r="N12" s="77">
        <v>-0.82</v>
      </c>
      <c r="O12" s="70">
        <v>0.17899999999999999</v>
      </c>
      <c r="P12" s="42">
        <f t="shared" si="0"/>
        <v>56.09797851667421</v>
      </c>
      <c r="Q12" s="42">
        <f t="shared" si="1"/>
        <v>65.073614732035864</v>
      </c>
      <c r="R12" s="42">
        <f t="shared" si="2"/>
        <v>69.066134753424606</v>
      </c>
      <c r="S12" s="42">
        <f t="shared" si="3"/>
        <v>74.531269591606701</v>
      </c>
    </row>
    <row r="13" spans="2:19">
      <c r="B13" s="29">
        <v>8</v>
      </c>
      <c r="C13" s="39" t="s">
        <v>732</v>
      </c>
      <c r="D13" s="47">
        <v>1407.51</v>
      </c>
      <c r="E13" s="47">
        <v>6.81</v>
      </c>
      <c r="F13" s="70">
        <v>0.55800000000000005</v>
      </c>
      <c r="G13" s="47">
        <v>1677.77</v>
      </c>
      <c r="H13" s="47">
        <v>7</v>
      </c>
      <c r="I13" s="70">
        <v>0.54600000000000004</v>
      </c>
      <c r="J13" s="47">
        <v>1790.41</v>
      </c>
      <c r="K13" s="47">
        <v>7</v>
      </c>
      <c r="L13" s="70">
        <v>0.54100000000000004</v>
      </c>
      <c r="M13" s="47">
        <v>2014.29</v>
      </c>
      <c r="N13" s="47">
        <v>7.36</v>
      </c>
      <c r="O13" s="70">
        <v>0.54100000000000004</v>
      </c>
      <c r="P13" s="42">
        <f t="shared" si="0"/>
        <v>84.625648938970471</v>
      </c>
      <c r="Q13" s="42">
        <f t="shared" si="1"/>
        <v>102.60793385991933</v>
      </c>
      <c r="R13" s="42">
        <f t="shared" si="2"/>
        <v>110.78050040945597</v>
      </c>
      <c r="S13" s="42">
        <f t="shared" si="3"/>
        <v>121.91725610306617</v>
      </c>
    </row>
    <row r="14" spans="2:19">
      <c r="B14" s="29">
        <v>9</v>
      </c>
      <c r="C14" s="39" t="s">
        <v>733</v>
      </c>
      <c r="D14" s="47">
        <v>1910.36</v>
      </c>
      <c r="E14" s="47">
        <v>10.79</v>
      </c>
      <c r="F14" s="70">
        <v>0.64100000000000001</v>
      </c>
      <c r="G14" s="47">
        <v>2712.43</v>
      </c>
      <c r="H14" s="47">
        <v>14.17</v>
      </c>
      <c r="I14" s="70">
        <v>0.65500000000000003</v>
      </c>
      <c r="J14" s="47">
        <v>3369.61</v>
      </c>
      <c r="K14" s="47">
        <v>17.149999999999999</v>
      </c>
      <c r="L14" s="70">
        <v>0.67300000000000004</v>
      </c>
      <c r="M14" s="47">
        <v>4765.62</v>
      </c>
      <c r="N14" s="47">
        <v>23.57</v>
      </c>
      <c r="O14" s="70">
        <v>0.70799999999999996</v>
      </c>
      <c r="P14" s="42">
        <f t="shared" si="0"/>
        <v>77.696937708097394</v>
      </c>
      <c r="Q14" s="42">
        <f t="shared" si="1"/>
        <v>94.242766322546871</v>
      </c>
      <c r="R14" s="42">
        <f t="shared" si="2"/>
        <v>102.48577359101355</v>
      </c>
      <c r="S14" s="42">
        <f t="shared" si="3"/>
        <v>114.22243610713738</v>
      </c>
    </row>
    <row r="15" spans="2:19">
      <c r="B15" s="29">
        <v>10</v>
      </c>
      <c r="C15" s="39" t="s">
        <v>734</v>
      </c>
      <c r="D15" s="47">
        <v>867.4</v>
      </c>
      <c r="E15" s="47">
        <v>3.82</v>
      </c>
      <c r="F15" s="70">
        <v>0.46700000000000003</v>
      </c>
      <c r="G15" s="47">
        <v>1030.69</v>
      </c>
      <c r="H15" s="47">
        <v>4.12</v>
      </c>
      <c r="I15" s="70">
        <v>0.45200000000000001</v>
      </c>
      <c r="J15" s="47">
        <v>1102.6199999999999</v>
      </c>
      <c r="K15" s="47">
        <v>4.22</v>
      </c>
      <c r="L15" s="70">
        <v>0.44600000000000001</v>
      </c>
      <c r="M15" s="47">
        <v>1269.96</v>
      </c>
      <c r="N15" s="47">
        <v>4.7</v>
      </c>
      <c r="O15" s="70">
        <v>0.44800000000000001</v>
      </c>
      <c r="P15" s="42">
        <f t="shared" si="0"/>
        <v>81.930614529155378</v>
      </c>
      <c r="Q15" s="42">
        <f t="shared" si="1"/>
        <v>98.311557031331276</v>
      </c>
      <c r="R15" s="42">
        <f t="shared" si="2"/>
        <v>105.72144151005949</v>
      </c>
      <c r="S15" s="42">
        <f t="shared" si="3"/>
        <v>115.86655928139454</v>
      </c>
    </row>
    <row r="16" spans="2:19">
      <c r="B16" s="29">
        <v>11</v>
      </c>
      <c r="C16" s="39" t="s">
        <v>735</v>
      </c>
      <c r="D16" s="47">
        <v>1898.42</v>
      </c>
      <c r="E16" s="47">
        <v>11.22</v>
      </c>
      <c r="F16" s="70">
        <v>0.61499999999999999</v>
      </c>
      <c r="G16" s="47">
        <v>2939.47</v>
      </c>
      <c r="H16" s="47">
        <v>16.32</v>
      </c>
      <c r="I16" s="70">
        <v>0.66100000000000003</v>
      </c>
      <c r="J16" s="47">
        <v>3623.96</v>
      </c>
      <c r="K16" s="47">
        <v>19.63</v>
      </c>
      <c r="L16" s="70">
        <v>0.68700000000000006</v>
      </c>
      <c r="M16" s="47">
        <v>4344.2</v>
      </c>
      <c r="N16" s="47">
        <v>22.35</v>
      </c>
      <c r="O16" s="70">
        <v>0.70699999999999996</v>
      </c>
      <c r="P16" s="42">
        <f t="shared" si="0"/>
        <v>80.35968103689801</v>
      </c>
      <c r="Q16" s="42">
        <f t="shared" si="1"/>
        <v>93.928700355698268</v>
      </c>
      <c r="R16" s="42">
        <f t="shared" si="2"/>
        <v>99.870100604566147</v>
      </c>
      <c r="S16" s="42">
        <f t="shared" si="3"/>
        <v>107.45494670028275</v>
      </c>
    </row>
    <row r="17" spans="2:19">
      <c r="B17" s="29">
        <v>12</v>
      </c>
      <c r="C17" s="39" t="s">
        <v>736</v>
      </c>
      <c r="D17" s="47">
        <v>1775.26</v>
      </c>
      <c r="E17" s="47">
        <v>7.72</v>
      </c>
      <c r="F17" s="70">
        <v>0.60499999999999998</v>
      </c>
      <c r="G17" s="47">
        <v>1372.91</v>
      </c>
      <c r="H17" s="47">
        <v>4.96</v>
      </c>
      <c r="I17" s="70">
        <v>0.51900000000000002</v>
      </c>
      <c r="J17" s="47">
        <v>1110.3</v>
      </c>
      <c r="K17" s="47">
        <v>3.53</v>
      </c>
      <c r="L17" s="70">
        <v>0.46600000000000003</v>
      </c>
      <c r="M17" s="47">
        <v>806.77</v>
      </c>
      <c r="N17" s="47">
        <v>2.0499999999999998</v>
      </c>
      <c r="O17" s="70">
        <v>0.39200000000000002</v>
      </c>
      <c r="P17" s="42">
        <f t="shared" si="0"/>
        <v>90.4525244885576</v>
      </c>
      <c r="Q17" s="42">
        <f t="shared" si="1"/>
        <v>102.97389039465473</v>
      </c>
      <c r="R17" s="42">
        <f t="shared" si="2"/>
        <v>108.11776884621007</v>
      </c>
      <c r="S17" s="42">
        <f t="shared" si="3"/>
        <v>114.79735239568441</v>
      </c>
    </row>
    <row r="18" spans="2:19">
      <c r="B18" s="29">
        <v>13</v>
      </c>
      <c r="C18" s="39" t="s">
        <v>737</v>
      </c>
      <c r="D18" s="47">
        <v>4249.1000000000004</v>
      </c>
      <c r="E18" s="47">
        <v>23.56</v>
      </c>
      <c r="F18" s="70">
        <v>0.81799999999999995</v>
      </c>
      <c r="G18" s="47">
        <v>7302.27</v>
      </c>
      <c r="H18" s="47">
        <v>36.67</v>
      </c>
      <c r="I18" s="70">
        <v>0.88900000000000001</v>
      </c>
      <c r="J18" s="47">
        <v>9261.5400000000009</v>
      </c>
      <c r="K18" s="47">
        <v>44.69</v>
      </c>
      <c r="L18" s="70">
        <v>0.92100000000000004</v>
      </c>
      <c r="M18" s="47">
        <v>11658.58</v>
      </c>
      <c r="N18" s="47">
        <v>52.77</v>
      </c>
      <c r="O18" s="70">
        <v>0.94899999999999995</v>
      </c>
      <c r="P18" s="42">
        <f t="shared" si="0"/>
        <v>81.651915012166654</v>
      </c>
      <c r="Q18" s="42">
        <f t="shared" si="1"/>
        <v>97.680118343507687</v>
      </c>
      <c r="R18" s="42">
        <f t="shared" si="2"/>
        <v>105.11487398911616</v>
      </c>
      <c r="S18" s="42">
        <f t="shared" si="3"/>
        <v>114.90487004820358</v>
      </c>
    </row>
    <row r="19" spans="2:19">
      <c r="B19" s="29">
        <v>14</v>
      </c>
      <c r="C19" s="39" t="s">
        <v>738</v>
      </c>
      <c r="D19" s="47">
        <v>2663.02</v>
      </c>
      <c r="E19" s="47">
        <v>16.510000000000002</v>
      </c>
      <c r="F19" s="70">
        <v>0.754</v>
      </c>
      <c r="G19" s="47">
        <v>4231.6499999999996</v>
      </c>
      <c r="H19" s="47">
        <v>24.21</v>
      </c>
      <c r="I19" s="70">
        <v>0.8</v>
      </c>
      <c r="J19" s="47">
        <v>4909.79</v>
      </c>
      <c r="K19" s="47">
        <v>26.77</v>
      </c>
      <c r="L19" s="70">
        <v>0.81200000000000006</v>
      </c>
      <c r="M19" s="47">
        <v>6075.49</v>
      </c>
      <c r="N19" s="47">
        <v>31.41</v>
      </c>
      <c r="O19" s="70">
        <v>0.83199999999999996</v>
      </c>
      <c r="P19" s="42">
        <f t="shared" si="0"/>
        <v>69.305763676901819</v>
      </c>
      <c r="Q19" s="42">
        <f t="shared" si="1"/>
        <v>83.520826342142897</v>
      </c>
      <c r="R19" s="42">
        <f t="shared" si="2"/>
        <v>89.991957518683833</v>
      </c>
      <c r="S19" s="42">
        <f t="shared" si="3"/>
        <v>98.677197967598005</v>
      </c>
    </row>
    <row r="20" spans="2:19">
      <c r="B20" s="29">
        <v>15</v>
      </c>
      <c r="C20" s="39" t="s">
        <v>739</v>
      </c>
      <c r="D20" s="47">
        <v>3148.64</v>
      </c>
      <c r="E20" s="47">
        <v>16.23</v>
      </c>
      <c r="F20" s="70">
        <v>0.749</v>
      </c>
      <c r="G20" s="47">
        <v>3980.29</v>
      </c>
      <c r="H20" s="47">
        <v>17.84</v>
      </c>
      <c r="I20" s="70">
        <v>0.752</v>
      </c>
      <c r="J20" s="47">
        <v>4307.91</v>
      </c>
      <c r="K20" s="47">
        <v>18.100000000000001</v>
      </c>
      <c r="L20" s="70">
        <v>0.751</v>
      </c>
      <c r="M20" s="47">
        <v>4841.74</v>
      </c>
      <c r="N20" s="47">
        <v>18.89</v>
      </c>
      <c r="O20" s="70">
        <v>0.753</v>
      </c>
      <c r="P20" s="42">
        <f t="shared" si="0"/>
        <v>83.517947316949673</v>
      </c>
      <c r="Q20" s="42">
        <f t="shared" si="1"/>
        <v>100.5745845395527</v>
      </c>
      <c r="R20" s="42">
        <f t="shared" si="2"/>
        <v>108.38410711916001</v>
      </c>
      <c r="S20" s="42">
        <f t="shared" si="3"/>
        <v>118.91877718164008</v>
      </c>
    </row>
    <row r="21" spans="2:19">
      <c r="B21" s="29">
        <v>16</v>
      </c>
      <c r="C21" s="39" t="s">
        <v>740</v>
      </c>
      <c r="D21" s="47">
        <v>998.99</v>
      </c>
      <c r="E21" s="47">
        <v>3.2</v>
      </c>
      <c r="F21" s="70">
        <v>0.499</v>
      </c>
      <c r="G21" s="47">
        <v>555.1</v>
      </c>
      <c r="H21" s="47">
        <v>0.61</v>
      </c>
      <c r="I21" s="70">
        <v>0.38100000000000001</v>
      </c>
      <c r="J21" s="47">
        <v>408.99</v>
      </c>
      <c r="K21" s="47">
        <v>-0.05</v>
      </c>
      <c r="L21" s="70">
        <v>0.32800000000000001</v>
      </c>
      <c r="M21" s="47">
        <v>256.39</v>
      </c>
      <c r="N21" s="47">
        <v>-0.61</v>
      </c>
      <c r="O21" s="70">
        <v>0.25600000000000001</v>
      </c>
      <c r="P21" s="42">
        <f t="shared" si="0"/>
        <v>91.530236079436719</v>
      </c>
      <c r="Q21" s="42">
        <f t="shared" si="1"/>
        <v>103.39828800254593</v>
      </c>
      <c r="R21" s="42">
        <f t="shared" si="2"/>
        <v>108.18961931691049</v>
      </c>
      <c r="S21" s="42">
        <f t="shared" si="3"/>
        <v>114.33855882922998</v>
      </c>
    </row>
    <row r="22" spans="2:19">
      <c r="B22" s="29">
        <v>17</v>
      </c>
      <c r="C22" s="39" t="s">
        <v>741</v>
      </c>
      <c r="D22" s="47">
        <v>331.05</v>
      </c>
      <c r="E22" s="47">
        <v>0.1</v>
      </c>
      <c r="F22" s="70">
        <v>0.316</v>
      </c>
      <c r="G22" s="47">
        <v>166.08</v>
      </c>
      <c r="H22" s="47">
        <v>-0.64</v>
      </c>
      <c r="I22" s="70">
        <v>0.19600000000000001</v>
      </c>
      <c r="J22" s="47">
        <v>109.75</v>
      </c>
      <c r="K22" s="47">
        <v>-0.81</v>
      </c>
      <c r="L22" s="70">
        <v>0.14299999999999999</v>
      </c>
      <c r="M22" s="47">
        <v>45.55</v>
      </c>
      <c r="N22" s="47">
        <v>-0.95</v>
      </c>
      <c r="O22" s="70">
        <v>6.9000000000000006E-2</v>
      </c>
      <c r="P22" s="42">
        <f t="shared" si="0"/>
        <v>88.358594818483397</v>
      </c>
      <c r="Q22" s="42">
        <f t="shared" si="1"/>
        <v>104.38108602527589</v>
      </c>
      <c r="R22" s="42">
        <f t="shared" si="2"/>
        <v>111.32265155736602</v>
      </c>
      <c r="S22" s="42">
        <f t="shared" si="3"/>
        <v>120.99728083282666</v>
      </c>
    </row>
    <row r="23" spans="2:19">
      <c r="B23" s="29">
        <v>18</v>
      </c>
      <c r="C23" s="39" t="s">
        <v>742</v>
      </c>
      <c r="D23" s="47">
        <v>3722.48</v>
      </c>
      <c r="E23" s="47">
        <v>20.73</v>
      </c>
      <c r="F23" s="70">
        <v>0.75600000000000001</v>
      </c>
      <c r="G23" s="47">
        <v>5509.29</v>
      </c>
      <c r="H23" s="47">
        <v>28.03</v>
      </c>
      <c r="I23" s="70">
        <v>0.78200000000000003</v>
      </c>
      <c r="J23" s="47">
        <v>7014.01</v>
      </c>
      <c r="K23" s="47">
        <v>34.700000000000003</v>
      </c>
      <c r="L23" s="70">
        <v>0.80800000000000005</v>
      </c>
      <c r="M23" s="47">
        <v>8576.7099999999991</v>
      </c>
      <c r="N23" s="47">
        <v>40.049999999999997</v>
      </c>
      <c r="O23" s="70">
        <v>0.82299999999999995</v>
      </c>
      <c r="P23" s="42">
        <f t="shared" si="0"/>
        <v>86.924263077965946</v>
      </c>
      <c r="Q23" s="42">
        <f t="shared" si="1"/>
        <v>104.72706060350477</v>
      </c>
      <c r="R23" s="42">
        <f t="shared" si="2"/>
        <v>113.06225380430237</v>
      </c>
      <c r="S23" s="42">
        <f t="shared" si="3"/>
        <v>124.08753672566523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0FB6D-5FEF-4CB1-BA41-96D88912E4A6}">
  <dimension ref="B2:S17"/>
  <sheetViews>
    <sheetView workbookViewId="0">
      <selection activeCell="J29" sqref="J28:J29"/>
    </sheetView>
  </sheetViews>
  <sheetFormatPr defaultRowHeight="13.5"/>
  <cols>
    <col min="1" max="1" width="9" style="36"/>
    <col min="2" max="2" width="4.75" style="36" customWidth="1"/>
    <col min="3" max="3" width="26.875" style="36" customWidth="1"/>
    <col min="4" max="19" width="9.625" style="36" customWidth="1"/>
    <col min="20" max="16384" width="9" style="36"/>
  </cols>
  <sheetData>
    <row r="2" spans="2:19">
      <c r="B2" s="36" t="s">
        <v>900</v>
      </c>
    </row>
    <row r="3" spans="2:19">
      <c r="B3" s="36" t="s">
        <v>198</v>
      </c>
      <c r="D3" s="37">
        <v>60</v>
      </c>
    </row>
    <row r="4" spans="2:19">
      <c r="B4" s="194" t="s">
        <v>199</v>
      </c>
      <c r="C4" s="196"/>
      <c r="D4" s="199" t="s">
        <v>200</v>
      </c>
      <c r="E4" s="200"/>
      <c r="F4" s="201"/>
      <c r="G4" s="199" t="s">
        <v>201</v>
      </c>
      <c r="H4" s="200"/>
      <c r="I4" s="201"/>
      <c r="J4" s="199" t="s">
        <v>202</v>
      </c>
      <c r="K4" s="200"/>
      <c r="L4" s="201"/>
      <c r="M4" s="199" t="s">
        <v>203</v>
      </c>
      <c r="N4" s="200"/>
      <c r="O4" s="201"/>
      <c r="P4" s="194" t="s">
        <v>842</v>
      </c>
      <c r="Q4" s="195"/>
      <c r="R4" s="195"/>
      <c r="S4" s="196"/>
    </row>
    <row r="5" spans="2:19">
      <c r="B5" s="197"/>
      <c r="C5" s="198"/>
      <c r="D5" s="49" t="s">
        <v>205</v>
      </c>
      <c r="E5" s="116" t="s">
        <v>206</v>
      </c>
      <c r="F5" s="50" t="s">
        <v>207</v>
      </c>
      <c r="G5" s="49" t="s">
        <v>205</v>
      </c>
      <c r="H5" s="116" t="s">
        <v>206</v>
      </c>
      <c r="I5" s="50" t="s">
        <v>207</v>
      </c>
      <c r="J5" s="49" t="s">
        <v>205</v>
      </c>
      <c r="K5" s="116" t="s">
        <v>206</v>
      </c>
      <c r="L5" s="50" t="s">
        <v>207</v>
      </c>
      <c r="M5" s="49" t="s">
        <v>205</v>
      </c>
      <c r="N5" s="116" t="s">
        <v>206</v>
      </c>
      <c r="O5" s="50" t="s">
        <v>207</v>
      </c>
      <c r="P5" s="117" t="s">
        <v>200</v>
      </c>
      <c r="Q5" s="62" t="s">
        <v>201</v>
      </c>
      <c r="R5" s="62" t="s">
        <v>202</v>
      </c>
      <c r="S5" s="63" t="s">
        <v>203</v>
      </c>
    </row>
    <row r="6" spans="2:19">
      <c r="B6" s="64">
        <v>11</v>
      </c>
      <c r="C6" s="65" t="s">
        <v>888</v>
      </c>
      <c r="D6" s="137">
        <v>1388</v>
      </c>
      <c r="E6" s="123">
        <v>6.97</v>
      </c>
      <c r="F6" s="138">
        <v>0.69099999999999995</v>
      </c>
      <c r="G6" s="137">
        <v>2755.9</v>
      </c>
      <c r="H6" s="123">
        <v>14.85</v>
      </c>
      <c r="I6" s="138">
        <v>0.77100000000000002</v>
      </c>
      <c r="J6" s="137">
        <v>3789.2</v>
      </c>
      <c r="K6" s="123">
        <v>20.66</v>
      </c>
      <c r="L6" s="138">
        <v>0.81100000000000005</v>
      </c>
      <c r="M6" s="137">
        <v>6564.4</v>
      </c>
      <c r="N6" s="123">
        <v>36.86</v>
      </c>
      <c r="O6" s="138">
        <v>0.88900000000000001</v>
      </c>
      <c r="P6" s="121">
        <f>D6/($D$3^(F6)+E6)</f>
        <v>58.07099860177906</v>
      </c>
      <c r="Q6" s="102">
        <f>G6/($D$3^(I6)+H6)</f>
        <v>71.873282352086065</v>
      </c>
      <c r="R6" s="102">
        <f>J6/($D$3^(L6)+K6)</f>
        <v>78.395258031612954</v>
      </c>
      <c r="S6" s="103">
        <f>M6/($D$3^(O6)+N6)</f>
        <v>87.58725949851403</v>
      </c>
    </row>
    <row r="7" spans="2:19">
      <c r="B7" s="64">
        <v>12</v>
      </c>
      <c r="C7" s="65" t="s">
        <v>889</v>
      </c>
      <c r="D7" s="137"/>
      <c r="E7" s="123"/>
      <c r="F7" s="138"/>
      <c r="G7" s="137"/>
      <c r="H7" s="123"/>
      <c r="I7" s="138"/>
      <c r="J7" s="137"/>
      <c r="K7" s="123"/>
      <c r="L7" s="138"/>
      <c r="M7" s="137"/>
      <c r="N7" s="123"/>
      <c r="O7" s="138"/>
      <c r="P7" s="121">
        <f>P6*1.1</f>
        <v>63.878098461956974</v>
      </c>
      <c r="Q7" s="102">
        <f t="shared" ref="Q7:S7" si="0">Q6*1.1</f>
        <v>79.060610587294676</v>
      </c>
      <c r="R7" s="102">
        <f t="shared" si="0"/>
        <v>86.234783834774262</v>
      </c>
      <c r="S7" s="103">
        <f t="shared" si="0"/>
        <v>96.34598544836544</v>
      </c>
    </row>
    <row r="8" spans="2:19">
      <c r="B8" s="64">
        <v>13</v>
      </c>
      <c r="C8" s="65" t="s">
        <v>890</v>
      </c>
      <c r="D8" s="137"/>
      <c r="E8" s="123"/>
      <c r="F8" s="138"/>
      <c r="G8" s="137"/>
      <c r="H8" s="123"/>
      <c r="I8" s="138"/>
      <c r="J8" s="137"/>
      <c r="K8" s="123"/>
      <c r="L8" s="138"/>
      <c r="M8" s="137"/>
      <c r="N8" s="123"/>
      <c r="O8" s="138"/>
      <c r="P8" s="121">
        <f>P6*1.2</f>
        <v>69.685198322134866</v>
      </c>
      <c r="Q8" s="102">
        <f t="shared" ref="Q8:R8" si="1">Q6*1.2</f>
        <v>86.247938822503272</v>
      </c>
      <c r="R8" s="102">
        <f t="shared" si="1"/>
        <v>94.074309637935542</v>
      </c>
      <c r="S8" s="103">
        <f>S6*1.2</f>
        <v>105.10471139821684</v>
      </c>
    </row>
    <row r="9" spans="2:19">
      <c r="B9" s="64">
        <v>21</v>
      </c>
      <c r="C9" s="74" t="s">
        <v>891</v>
      </c>
      <c r="D9" s="137"/>
      <c r="E9" s="123"/>
      <c r="F9" s="138"/>
      <c r="G9" s="137"/>
      <c r="H9" s="123"/>
      <c r="I9" s="138"/>
      <c r="J9" s="137"/>
      <c r="K9" s="123"/>
      <c r="L9" s="138"/>
      <c r="M9" s="137"/>
      <c r="N9" s="123"/>
      <c r="O9" s="138"/>
      <c r="P9" s="121">
        <f>P11*0.8</f>
        <v>51.539129521978751</v>
      </c>
      <c r="Q9" s="102">
        <f t="shared" ref="Q9:S9" si="2">Q11*0.8</f>
        <v>62.120286916749528</v>
      </c>
      <c r="R9" s="102">
        <f t="shared" si="2"/>
        <v>67.290249010260922</v>
      </c>
      <c r="S9" s="103">
        <f t="shared" si="2"/>
        <v>74.217886089237822</v>
      </c>
    </row>
    <row r="10" spans="2:19">
      <c r="B10" s="64">
        <v>22</v>
      </c>
      <c r="C10" s="74" t="s">
        <v>892</v>
      </c>
      <c r="D10" s="137"/>
      <c r="E10" s="123"/>
      <c r="F10" s="138"/>
      <c r="G10" s="137"/>
      <c r="H10" s="123"/>
      <c r="I10" s="138"/>
      <c r="J10" s="137"/>
      <c r="K10" s="123"/>
      <c r="L10" s="138"/>
      <c r="M10" s="137"/>
      <c r="N10" s="123"/>
      <c r="O10" s="138"/>
      <c r="P10" s="121">
        <f>P11*0.9</f>
        <v>57.981520712226093</v>
      </c>
      <c r="Q10" s="102">
        <f t="shared" ref="Q10:S10" si="3">Q11*0.9</f>
        <v>69.88532278134322</v>
      </c>
      <c r="R10" s="102">
        <f t="shared" si="3"/>
        <v>75.701530136543539</v>
      </c>
      <c r="S10" s="103">
        <f t="shared" si="3"/>
        <v>83.49512185039255</v>
      </c>
    </row>
    <row r="11" spans="2:19">
      <c r="B11" s="52">
        <v>23</v>
      </c>
      <c r="C11" s="74" t="s">
        <v>893</v>
      </c>
      <c r="D11" s="139">
        <v>1250.8</v>
      </c>
      <c r="E11" s="123">
        <v>5.39</v>
      </c>
      <c r="F11" s="138">
        <v>0.64500000000000002</v>
      </c>
      <c r="G11" s="139">
        <v>631.20000000000005</v>
      </c>
      <c r="H11" s="123">
        <v>1.25</v>
      </c>
      <c r="I11" s="138">
        <v>0.47099999999999997</v>
      </c>
      <c r="J11" s="139">
        <v>443.9</v>
      </c>
      <c r="K11" s="123">
        <v>0.32</v>
      </c>
      <c r="L11" s="138">
        <v>0.39100000000000001</v>
      </c>
      <c r="M11" s="139">
        <v>204.8</v>
      </c>
      <c r="N11" s="123">
        <v>-0.61</v>
      </c>
      <c r="O11" s="138">
        <v>0.253</v>
      </c>
      <c r="P11" s="121">
        <f>D11/($D$3^(F11)+E11)</f>
        <v>64.423911902473435</v>
      </c>
      <c r="Q11" s="102">
        <f>G11/($D$3^(I11)+H11)</f>
        <v>77.650358645936905</v>
      </c>
      <c r="R11" s="102">
        <f>J11/($D$3^(L11)+K11)</f>
        <v>84.112811262826156</v>
      </c>
      <c r="S11" s="103">
        <f>M11/($D$3^(O11)+N11)</f>
        <v>92.772357611547278</v>
      </c>
    </row>
    <row r="12" spans="2:19">
      <c r="B12" s="52">
        <v>24</v>
      </c>
      <c r="C12" s="74" t="s">
        <v>894</v>
      </c>
      <c r="D12" s="139"/>
      <c r="E12" s="123"/>
      <c r="F12" s="138"/>
      <c r="G12" s="139"/>
      <c r="H12" s="123"/>
      <c r="I12" s="138"/>
      <c r="J12" s="139"/>
      <c r="K12" s="123"/>
      <c r="L12" s="138"/>
      <c r="M12" s="139"/>
      <c r="N12" s="123"/>
      <c r="O12" s="138"/>
      <c r="P12" s="121">
        <f>P11*1.1</f>
        <v>70.866303092720784</v>
      </c>
      <c r="Q12" s="102">
        <f t="shared" ref="Q12:S12" si="4">Q11*1.1</f>
        <v>85.415394510530604</v>
      </c>
      <c r="R12" s="102">
        <f t="shared" si="4"/>
        <v>92.524092389108773</v>
      </c>
      <c r="S12" s="103">
        <f t="shared" si="4"/>
        <v>102.04959337270202</v>
      </c>
    </row>
    <row r="13" spans="2:19">
      <c r="B13" s="52">
        <v>31</v>
      </c>
      <c r="C13" s="74" t="s">
        <v>895</v>
      </c>
      <c r="D13" s="137"/>
      <c r="E13" s="123"/>
      <c r="F13" s="138"/>
      <c r="G13" s="137"/>
      <c r="H13" s="123"/>
      <c r="I13" s="138"/>
      <c r="J13" s="137"/>
      <c r="K13" s="123"/>
      <c r="L13" s="138"/>
      <c r="M13" s="137"/>
      <c r="N13" s="123"/>
      <c r="O13" s="138"/>
      <c r="P13" s="121">
        <f>P14*0.9</f>
        <v>49.124544329175684</v>
      </c>
      <c r="Q13" s="102">
        <f t="shared" ref="Q13:S13" si="5">Q14*0.9</f>
        <v>58.931477742912264</v>
      </c>
      <c r="R13" s="102">
        <f t="shared" si="5"/>
        <v>63.476666277299714</v>
      </c>
      <c r="S13" s="103">
        <f t="shared" si="5"/>
        <v>69.610263460442255</v>
      </c>
    </row>
    <row r="14" spans="2:19">
      <c r="B14" s="52">
        <v>32</v>
      </c>
      <c r="C14" s="74" t="s">
        <v>896</v>
      </c>
      <c r="D14" s="137">
        <v>583.20000000000005</v>
      </c>
      <c r="E14" s="123">
        <v>1.1399999999999999</v>
      </c>
      <c r="F14" s="138">
        <v>0.55100000000000005</v>
      </c>
      <c r="G14" s="137">
        <v>489.5</v>
      </c>
      <c r="H14" s="123">
        <v>0.28000000000000003</v>
      </c>
      <c r="I14" s="138">
        <v>0.48199999999999998</v>
      </c>
      <c r="J14" s="137">
        <v>445.6</v>
      </c>
      <c r="K14" s="123">
        <v>-0.02</v>
      </c>
      <c r="L14" s="138">
        <v>0.45100000000000001</v>
      </c>
      <c r="M14" s="137">
        <v>384</v>
      </c>
      <c r="N14" s="123">
        <v>-0.35</v>
      </c>
      <c r="O14" s="138">
        <v>0.40799999999999997</v>
      </c>
      <c r="P14" s="121">
        <f>D14/($D$3^(F14)+E14)</f>
        <v>54.582827032417427</v>
      </c>
      <c r="Q14" s="102">
        <f>G14/($D$3^(I14)+H14)</f>
        <v>65.47941971434696</v>
      </c>
      <c r="R14" s="102">
        <f>J14/($D$3^(L14)+K14)</f>
        <v>70.529629196999679</v>
      </c>
      <c r="S14" s="103">
        <f>M14/($D$3^(O14)+N14)</f>
        <v>77.34473717826917</v>
      </c>
    </row>
    <row r="15" spans="2:19">
      <c r="B15" s="52">
        <v>33</v>
      </c>
      <c r="C15" s="74" t="s">
        <v>897</v>
      </c>
      <c r="D15" s="137"/>
      <c r="E15" s="123"/>
      <c r="F15" s="138"/>
      <c r="G15" s="137"/>
      <c r="H15" s="123"/>
      <c r="I15" s="138"/>
      <c r="J15" s="137"/>
      <c r="K15" s="123"/>
      <c r="L15" s="138"/>
      <c r="M15" s="137"/>
      <c r="N15" s="123"/>
      <c r="O15" s="138"/>
      <c r="P15" s="121">
        <f>P14*1.1</f>
        <v>60.041109735659177</v>
      </c>
      <c r="Q15" s="102">
        <f t="shared" ref="Q15:S15" si="6">Q14*1.1</f>
        <v>72.027361685781656</v>
      </c>
      <c r="R15" s="102">
        <f t="shared" si="6"/>
        <v>77.582592116699658</v>
      </c>
      <c r="S15" s="103">
        <f t="shared" si="6"/>
        <v>85.0792108960961</v>
      </c>
    </row>
    <row r="16" spans="2:19">
      <c r="B16" s="52">
        <v>41</v>
      </c>
      <c r="C16" s="74" t="s">
        <v>898</v>
      </c>
      <c r="D16" s="139">
        <v>2956.5</v>
      </c>
      <c r="E16" s="123">
        <v>18.66</v>
      </c>
      <c r="F16" s="138">
        <v>0.79100000000000004</v>
      </c>
      <c r="G16" s="139">
        <v>1784</v>
      </c>
      <c r="H16" s="123">
        <v>8.4499999999999993</v>
      </c>
      <c r="I16" s="138">
        <v>0.64900000000000002</v>
      </c>
      <c r="J16" s="139">
        <v>1149.4000000000001</v>
      </c>
      <c r="K16" s="123">
        <v>4.26</v>
      </c>
      <c r="L16" s="138">
        <v>0.55100000000000005</v>
      </c>
      <c r="M16" s="139">
        <v>507.6</v>
      </c>
      <c r="N16" s="123">
        <v>0.74</v>
      </c>
      <c r="O16" s="138">
        <v>0.39100000000000001</v>
      </c>
      <c r="P16" s="121">
        <f>D16/($D$3^(F16)+E16)</f>
        <v>66.951734847334748</v>
      </c>
      <c r="Q16" s="102">
        <f>G16/($D$3^(I16)+H16)</f>
        <v>78.566988271363456</v>
      </c>
      <c r="R16" s="102">
        <f>J16/($D$3^(L16)+K16)</f>
        <v>83.261622980784125</v>
      </c>
      <c r="S16" s="103">
        <f>M16/($D$3^(O16)+N16)</f>
        <v>89.092703617932699</v>
      </c>
    </row>
    <row r="17" spans="2:19">
      <c r="B17" s="49">
        <v>42</v>
      </c>
      <c r="C17" s="66" t="s">
        <v>899</v>
      </c>
      <c r="D17" s="140"/>
      <c r="E17" s="141"/>
      <c r="F17" s="142"/>
      <c r="G17" s="140"/>
      <c r="H17" s="141"/>
      <c r="I17" s="142"/>
      <c r="J17" s="140"/>
      <c r="K17" s="141"/>
      <c r="L17" s="142"/>
      <c r="M17" s="140"/>
      <c r="N17" s="141"/>
      <c r="O17" s="142"/>
      <c r="P17" s="143">
        <f>P16*1.1</f>
        <v>73.646908332068236</v>
      </c>
      <c r="Q17" s="106">
        <f t="shared" ref="Q17:S17" si="7">Q16*1.1</f>
        <v>86.423687098499812</v>
      </c>
      <c r="R17" s="106">
        <f t="shared" si="7"/>
        <v>91.58778527886254</v>
      </c>
      <c r="S17" s="107">
        <f t="shared" si="7"/>
        <v>98.001973979725975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BC6E-5BEE-422C-B706-AD764F6273A5}">
  <dimension ref="B2:S8"/>
  <sheetViews>
    <sheetView workbookViewId="0">
      <selection activeCell="K33" sqref="K33:L33"/>
    </sheetView>
  </sheetViews>
  <sheetFormatPr defaultRowHeight="13.5"/>
  <cols>
    <col min="1" max="1" width="9" style="36"/>
    <col min="2" max="2" width="4.75" style="36" customWidth="1"/>
    <col min="3" max="3" width="15" style="36" customWidth="1"/>
    <col min="4" max="19" width="9.625" style="36" customWidth="1"/>
    <col min="20" max="16384" width="9" style="36"/>
  </cols>
  <sheetData>
    <row r="2" spans="2:19">
      <c r="B2" s="36" t="s">
        <v>901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39" t="s">
        <v>727</v>
      </c>
      <c r="D6" s="91">
        <v>1405.807</v>
      </c>
      <c r="E6" s="77">
        <v>5.9669999999999996</v>
      </c>
      <c r="F6" s="70">
        <v>0.67600000000000005</v>
      </c>
      <c r="G6" s="91">
        <v>1744.432</v>
      </c>
      <c r="H6" s="77">
        <v>7.3470000000000004</v>
      </c>
      <c r="I6" s="70">
        <v>0.67300000000000004</v>
      </c>
      <c r="J6" s="91">
        <v>1825.491</v>
      </c>
      <c r="K6" s="77">
        <v>7.5970000000000004</v>
      </c>
      <c r="L6" s="70">
        <v>0.66300000000000003</v>
      </c>
      <c r="M6" s="91">
        <v>1887.625</v>
      </c>
      <c r="N6" s="77">
        <v>7.7350000000000003</v>
      </c>
      <c r="O6" s="70">
        <v>0.64600000000000002</v>
      </c>
      <c r="P6" s="42">
        <f>D6/($D$3^(F6)+E6)</f>
        <v>64.22084981550708</v>
      </c>
      <c r="Q6" s="42">
        <f>G6/($D$3^(I6)+H6)</f>
        <v>75.595708439494175</v>
      </c>
      <c r="R6" s="42">
        <f>J6/($D$3^(L6)+K6)</f>
        <v>80.436456431728075</v>
      </c>
      <c r="S6" s="42">
        <f>M6/($D$3^(O6)+N6)</f>
        <v>86.518084726662707</v>
      </c>
    </row>
    <row r="7" spans="2:19">
      <c r="B7" s="39">
        <v>2</v>
      </c>
      <c r="C7" s="39" t="s">
        <v>743</v>
      </c>
      <c r="D7" s="91">
        <v>2177.069</v>
      </c>
      <c r="E7" s="77">
        <v>12.427</v>
      </c>
      <c r="F7" s="70">
        <v>0.73899999999999999</v>
      </c>
      <c r="G7" s="91">
        <v>2571.3589999999999</v>
      </c>
      <c r="H7" s="77">
        <v>12.55</v>
      </c>
      <c r="I7" s="70">
        <v>0.73499999999999999</v>
      </c>
      <c r="J7" s="91">
        <v>2665.8119999999999</v>
      </c>
      <c r="K7" s="77">
        <v>12.055</v>
      </c>
      <c r="L7" s="70">
        <v>0.72799999999999998</v>
      </c>
      <c r="M7" s="91">
        <v>2883.8159999999998</v>
      </c>
      <c r="N7" s="77">
        <v>12.031000000000001</v>
      </c>
      <c r="O7" s="70">
        <v>0.72499999999999998</v>
      </c>
      <c r="P7" s="42">
        <f>D7/($D$3^(F7)+E7)</f>
        <v>65.900194809874549</v>
      </c>
      <c r="Q7" s="42">
        <f>G7/($D$3^(I7)+H7)</f>
        <v>78.337578747462359</v>
      </c>
      <c r="R7" s="42">
        <f>J7/($D$3^(L7)+K7)</f>
        <v>83.946018501634725</v>
      </c>
      <c r="S7" s="42">
        <f>M7/($D$3^(O7)+N7)</f>
        <v>91.573687064730933</v>
      </c>
    </row>
    <row r="8" spans="2:19">
      <c r="B8" s="39">
        <v>3</v>
      </c>
      <c r="C8" s="39" t="s">
        <v>744</v>
      </c>
      <c r="D8" s="91">
        <v>718.00900000000001</v>
      </c>
      <c r="E8" s="77">
        <v>1.6639999999999999</v>
      </c>
      <c r="F8" s="70">
        <v>0.495</v>
      </c>
      <c r="G8" s="91">
        <v>1013.0309999999999</v>
      </c>
      <c r="H8" s="77">
        <v>2.415</v>
      </c>
      <c r="I8" s="70">
        <v>0.499</v>
      </c>
      <c r="J8" s="91">
        <v>1229.491</v>
      </c>
      <c r="K8" s="77">
        <v>3.0249999999999999</v>
      </c>
      <c r="L8" s="70">
        <v>0.51</v>
      </c>
      <c r="M8" s="91">
        <v>1764.5170000000001</v>
      </c>
      <c r="N8" s="77">
        <v>4.72</v>
      </c>
      <c r="O8" s="70">
        <v>0.54400000000000004</v>
      </c>
      <c r="P8" s="42">
        <f>D8/($D$3^(F8)+E8)</f>
        <v>77.597381537036526</v>
      </c>
      <c r="Q8" s="42">
        <f>G8/($D$3^(I8)+H8)</f>
        <v>100.00980448490554</v>
      </c>
      <c r="R8" s="42">
        <f>J8/($D$3^(L8)+K8)</f>
        <v>110.81791475180732</v>
      </c>
      <c r="S8" s="42">
        <f>M8/($D$3^(O8)+N8)</f>
        <v>126.08188820764205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82CCF-9618-4AB1-B360-87489C166CDF}">
  <dimension ref="B2:T15"/>
  <sheetViews>
    <sheetView workbookViewId="0">
      <selection activeCell="P4" sqref="P4:S4"/>
    </sheetView>
  </sheetViews>
  <sheetFormatPr defaultRowHeight="13.5"/>
  <cols>
    <col min="1" max="1" width="9" style="36"/>
    <col min="2" max="2" width="4.75" style="36" customWidth="1"/>
    <col min="3" max="3" width="14.375" style="36" customWidth="1"/>
    <col min="4" max="19" width="9.625" style="36" customWidth="1"/>
    <col min="20" max="16384" width="9" style="36"/>
  </cols>
  <sheetData>
    <row r="2" spans="2:20">
      <c r="B2" s="36" t="s">
        <v>902</v>
      </c>
    </row>
    <row r="3" spans="2:20">
      <c r="B3" s="36" t="s">
        <v>198</v>
      </c>
      <c r="D3" s="37">
        <v>60</v>
      </c>
    </row>
    <row r="4" spans="2:20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20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20">
      <c r="B6" s="29">
        <v>1</v>
      </c>
      <c r="C6" s="39" t="s">
        <v>745</v>
      </c>
      <c r="D6" s="91">
        <v>3064.58</v>
      </c>
      <c r="E6" s="77">
        <v>17.088999999999999</v>
      </c>
      <c r="F6" s="70">
        <v>0.77100000000000002</v>
      </c>
      <c r="G6" s="91">
        <v>5118.3900000000003</v>
      </c>
      <c r="H6" s="77">
        <v>26.614000000000001</v>
      </c>
      <c r="I6" s="70">
        <v>0.80800000000000005</v>
      </c>
      <c r="J6" s="91">
        <v>6408.75</v>
      </c>
      <c r="K6" s="77">
        <v>32.094999999999999</v>
      </c>
      <c r="L6" s="70">
        <v>0.82599999999999996</v>
      </c>
      <c r="M6" s="91">
        <v>8674.15</v>
      </c>
      <c r="N6" s="77">
        <v>41.758000000000003</v>
      </c>
      <c r="O6" s="70">
        <v>0.85099999999999998</v>
      </c>
      <c r="P6" s="42">
        <f t="shared" ref="P6:P15" si="0">D6/($D$3^(F6)+E6)</f>
        <v>75.514121711850322</v>
      </c>
      <c r="Q6" s="42">
        <f t="shared" ref="Q6:Q15" si="1">G6/($D$3^(I6)+H6)</f>
        <v>94.871600592236092</v>
      </c>
      <c r="R6" s="42">
        <f t="shared" ref="R6:R15" si="2">J6/($D$3^(L6)+K6)</f>
        <v>104.16925635916537</v>
      </c>
      <c r="S6" s="42">
        <f t="shared" ref="S6:S15" si="3">M6/($D$3^(O6)+N6)</f>
        <v>116.65517259028344</v>
      </c>
      <c r="T6" s="144"/>
    </row>
    <row r="7" spans="2:20">
      <c r="B7" s="29">
        <v>2</v>
      </c>
      <c r="C7" s="39" t="s">
        <v>746</v>
      </c>
      <c r="D7" s="91">
        <v>2749.53</v>
      </c>
      <c r="E7" s="77">
        <v>14.333</v>
      </c>
      <c r="F7" s="70">
        <v>0.77100000000000002</v>
      </c>
      <c r="G7" s="91">
        <v>3831</v>
      </c>
      <c r="H7" s="77">
        <v>18.495000000000001</v>
      </c>
      <c r="I7" s="70">
        <v>0.79100000000000004</v>
      </c>
      <c r="J7" s="91">
        <v>4132.16</v>
      </c>
      <c r="K7" s="77">
        <v>18.702000000000002</v>
      </c>
      <c r="L7" s="70">
        <v>0.79100000000000004</v>
      </c>
      <c r="M7" s="91">
        <v>5104.62</v>
      </c>
      <c r="N7" s="77">
        <v>22.378</v>
      </c>
      <c r="O7" s="70">
        <v>0.80800000000000005</v>
      </c>
      <c r="P7" s="42">
        <f t="shared" si="0"/>
        <v>72.687213947650037</v>
      </c>
      <c r="Q7" s="42">
        <f t="shared" si="1"/>
        <v>87.080696706685913</v>
      </c>
      <c r="R7" s="42">
        <f t="shared" si="2"/>
        <v>93.486351964121013</v>
      </c>
      <c r="S7" s="42">
        <f t="shared" si="3"/>
        <v>102.6782662140151</v>
      </c>
      <c r="T7" s="145"/>
    </row>
    <row r="8" spans="2:20">
      <c r="B8" s="29">
        <v>3</v>
      </c>
      <c r="C8" s="39" t="s">
        <v>747</v>
      </c>
      <c r="D8" s="91">
        <v>2069.67</v>
      </c>
      <c r="E8" s="77">
        <v>10.75</v>
      </c>
      <c r="F8" s="70">
        <v>0.67100000000000004</v>
      </c>
      <c r="G8" s="91">
        <v>3062.61</v>
      </c>
      <c r="H8" s="77">
        <v>16.231000000000002</v>
      </c>
      <c r="I8" s="70">
        <v>0.7</v>
      </c>
      <c r="J8" s="91">
        <v>4009.88</v>
      </c>
      <c r="K8" s="77">
        <v>22.108000000000001</v>
      </c>
      <c r="L8" s="70">
        <v>0.72799999999999998</v>
      </c>
      <c r="M8" s="91">
        <v>5367.68</v>
      </c>
      <c r="N8" s="77">
        <v>30.001999999999999</v>
      </c>
      <c r="O8" s="70">
        <v>0.75800000000000001</v>
      </c>
      <c r="P8" s="42">
        <f t="shared" si="0"/>
        <v>78.543756661123282</v>
      </c>
      <c r="Q8" s="42">
        <f t="shared" si="1"/>
        <v>90.614227857007577</v>
      </c>
      <c r="R8" s="42">
        <f t="shared" si="2"/>
        <v>95.908885519718012</v>
      </c>
      <c r="S8" s="42">
        <f t="shared" si="3"/>
        <v>102.67555039940031</v>
      </c>
      <c r="T8" s="145"/>
    </row>
    <row r="9" spans="2:20">
      <c r="B9" s="29">
        <v>4</v>
      </c>
      <c r="C9" s="39" t="s">
        <v>748</v>
      </c>
      <c r="D9" s="91">
        <v>3059.26</v>
      </c>
      <c r="E9" s="77">
        <v>15.984999999999999</v>
      </c>
      <c r="F9" s="70">
        <v>0.754</v>
      </c>
      <c r="G9" s="91">
        <v>4391.1499999999996</v>
      </c>
      <c r="H9" s="77">
        <v>20.925000000000001</v>
      </c>
      <c r="I9" s="70">
        <v>0.77400000000000002</v>
      </c>
      <c r="J9" s="91">
        <v>5180.72</v>
      </c>
      <c r="K9" s="77">
        <v>24.071000000000002</v>
      </c>
      <c r="L9" s="70">
        <v>0.78400000000000003</v>
      </c>
      <c r="M9" s="91">
        <v>6050.73</v>
      </c>
      <c r="N9" s="77">
        <v>26.151</v>
      </c>
      <c r="O9" s="70">
        <v>0.79100000000000004</v>
      </c>
      <c r="P9" s="42">
        <f t="shared" si="0"/>
        <v>80.720919747045983</v>
      </c>
      <c r="Q9" s="42">
        <f t="shared" si="1"/>
        <v>98.21574094436744</v>
      </c>
      <c r="R9" s="42">
        <f t="shared" si="2"/>
        <v>106.05526806251851</v>
      </c>
      <c r="S9" s="42">
        <f t="shared" si="3"/>
        <v>117.14942687811605</v>
      </c>
      <c r="T9" s="145"/>
    </row>
    <row r="10" spans="2:20">
      <c r="B10" s="29">
        <v>5</v>
      </c>
      <c r="C10" s="39" t="s">
        <v>749</v>
      </c>
      <c r="D10" s="91">
        <v>4630.42</v>
      </c>
      <c r="E10" s="77">
        <v>27.055</v>
      </c>
      <c r="F10" s="70">
        <v>0.80300000000000005</v>
      </c>
      <c r="G10" s="91">
        <v>7006.03</v>
      </c>
      <c r="H10" s="77">
        <v>37.212000000000003</v>
      </c>
      <c r="I10" s="70">
        <v>0.83099999999999996</v>
      </c>
      <c r="J10" s="91">
        <v>8400.24</v>
      </c>
      <c r="K10" s="77">
        <v>42.892000000000003</v>
      </c>
      <c r="L10" s="70">
        <v>0.84499999999999997</v>
      </c>
      <c r="M10" s="91">
        <v>9785.34</v>
      </c>
      <c r="N10" s="77">
        <v>46.786000000000001</v>
      </c>
      <c r="O10" s="70">
        <v>0.85099999999999998</v>
      </c>
      <c r="P10" s="42">
        <f t="shared" si="0"/>
        <v>86.006909276838812</v>
      </c>
      <c r="Q10" s="42">
        <f t="shared" si="1"/>
        <v>104.18181238138426</v>
      </c>
      <c r="R10" s="42">
        <f t="shared" si="2"/>
        <v>112.45285285414711</v>
      </c>
      <c r="S10" s="42">
        <f t="shared" si="3"/>
        <v>123.26406071407096</v>
      </c>
      <c r="T10" s="145"/>
    </row>
    <row r="11" spans="2:20">
      <c r="B11" s="29">
        <v>6</v>
      </c>
      <c r="C11" s="39" t="s">
        <v>750</v>
      </c>
      <c r="D11" s="91">
        <v>2097.37</v>
      </c>
      <c r="E11" s="77">
        <v>9.3780000000000001</v>
      </c>
      <c r="F11" s="70">
        <v>0.73099999999999998</v>
      </c>
      <c r="G11" s="91">
        <v>2960.6</v>
      </c>
      <c r="H11" s="77">
        <v>12.003</v>
      </c>
      <c r="I11" s="70">
        <v>0.751</v>
      </c>
      <c r="J11" s="91">
        <v>3218.12</v>
      </c>
      <c r="K11" s="77">
        <v>12.089</v>
      </c>
      <c r="L11" s="70">
        <v>0.751</v>
      </c>
      <c r="M11" s="91">
        <v>3982.12</v>
      </c>
      <c r="N11" s="77">
        <v>14.573</v>
      </c>
      <c r="O11" s="70">
        <v>0.76800000000000002</v>
      </c>
      <c r="P11" s="42">
        <f t="shared" si="0"/>
        <v>71.527060325878537</v>
      </c>
      <c r="Q11" s="42">
        <f t="shared" si="1"/>
        <v>87.982968029310783</v>
      </c>
      <c r="R11" s="42">
        <f t="shared" si="2"/>
        <v>95.392137102774768</v>
      </c>
      <c r="S11" s="42">
        <f t="shared" si="3"/>
        <v>105.40268601251958</v>
      </c>
      <c r="T11" s="145"/>
    </row>
    <row r="12" spans="2:20">
      <c r="B12" s="29">
        <v>7</v>
      </c>
      <c r="C12" s="39" t="s">
        <v>751</v>
      </c>
      <c r="D12" s="91">
        <v>3083.78</v>
      </c>
      <c r="E12" s="77">
        <v>16.632000000000001</v>
      </c>
      <c r="F12" s="70">
        <v>0.73099999999999998</v>
      </c>
      <c r="G12" s="91">
        <v>3578.64</v>
      </c>
      <c r="H12" s="77">
        <v>17.734999999999999</v>
      </c>
      <c r="I12" s="70">
        <v>0.71099999999999997</v>
      </c>
      <c r="J12" s="91">
        <v>3770.74</v>
      </c>
      <c r="K12" s="77">
        <v>18.041</v>
      </c>
      <c r="L12" s="70">
        <v>0.70199999999999996</v>
      </c>
      <c r="M12" s="91">
        <v>3963.05</v>
      </c>
      <c r="N12" s="77">
        <v>18.114000000000001</v>
      </c>
      <c r="O12" s="70">
        <v>0.68899999999999995</v>
      </c>
      <c r="P12" s="42">
        <f t="shared" si="0"/>
        <v>84.309845120250174</v>
      </c>
      <c r="Q12" s="42">
        <f t="shared" si="1"/>
        <v>99.099414592557636</v>
      </c>
      <c r="R12" s="42">
        <f t="shared" si="2"/>
        <v>105.46704717694118</v>
      </c>
      <c r="S12" s="42">
        <f t="shared" si="3"/>
        <v>113.52941576959866</v>
      </c>
      <c r="T12" s="145"/>
    </row>
    <row r="13" spans="2:20">
      <c r="B13" s="29">
        <v>8</v>
      </c>
      <c r="C13" s="39" t="s">
        <v>752</v>
      </c>
      <c r="D13" s="91">
        <v>2156.9699999999998</v>
      </c>
      <c r="E13" s="47">
        <v>10.384</v>
      </c>
      <c r="F13" s="70">
        <v>0.68200000000000005</v>
      </c>
      <c r="G13" s="91">
        <v>4237.83</v>
      </c>
      <c r="H13" s="47">
        <v>20.907</v>
      </c>
      <c r="I13" s="70">
        <v>0.74199999999999999</v>
      </c>
      <c r="J13" s="91">
        <v>6075.79</v>
      </c>
      <c r="K13" s="47">
        <v>30.077000000000002</v>
      </c>
      <c r="L13" s="70">
        <v>0.78</v>
      </c>
      <c r="M13" s="91">
        <v>11016.41</v>
      </c>
      <c r="N13" s="47">
        <v>54.92</v>
      </c>
      <c r="O13" s="70">
        <v>0.85099999999999998</v>
      </c>
      <c r="P13" s="42">
        <f t="shared" si="0"/>
        <v>80.775679559774218</v>
      </c>
      <c r="Q13" s="42">
        <f t="shared" si="1"/>
        <v>101.4549700348968</v>
      </c>
      <c r="R13" s="42">
        <f t="shared" si="2"/>
        <v>111.57912270232859</v>
      </c>
      <c r="S13" s="42">
        <f t="shared" si="3"/>
        <v>125.87423282358495</v>
      </c>
      <c r="T13" s="145"/>
    </row>
    <row r="14" spans="2:20">
      <c r="B14" s="29">
        <v>9</v>
      </c>
      <c r="C14" s="39" t="s">
        <v>753</v>
      </c>
      <c r="D14" s="91">
        <v>5044.6000000000004</v>
      </c>
      <c r="E14" s="47">
        <v>30.347000000000001</v>
      </c>
      <c r="F14" s="70">
        <v>0.83099999999999996</v>
      </c>
      <c r="G14" s="91">
        <v>7935.98</v>
      </c>
      <c r="H14" s="47">
        <v>42.814</v>
      </c>
      <c r="I14" s="70">
        <v>0.85099999999999998</v>
      </c>
      <c r="J14" s="91">
        <v>10125.76</v>
      </c>
      <c r="K14" s="47">
        <v>53.064999999999998</v>
      </c>
      <c r="L14" s="70">
        <v>0.86699999999999999</v>
      </c>
      <c r="M14" s="91">
        <v>13574.18</v>
      </c>
      <c r="N14" s="47">
        <v>67.495999999999995</v>
      </c>
      <c r="O14" s="70">
        <v>0.88600000000000001</v>
      </c>
      <c r="P14" s="42">
        <f t="shared" si="0"/>
        <v>83.543228945616264</v>
      </c>
      <c r="Q14" s="42">
        <f t="shared" si="1"/>
        <v>105.23332524774722</v>
      </c>
      <c r="R14" s="42">
        <f t="shared" si="2"/>
        <v>115.23406044830014</v>
      </c>
      <c r="S14" s="42">
        <f t="shared" si="3"/>
        <v>129.13277040790305</v>
      </c>
      <c r="T14" s="145"/>
    </row>
    <row r="15" spans="2:20">
      <c r="B15" s="29">
        <v>10</v>
      </c>
      <c r="C15" s="39" t="s">
        <v>754</v>
      </c>
      <c r="D15" s="91">
        <v>3987.76</v>
      </c>
      <c r="E15" s="47">
        <v>23.16</v>
      </c>
      <c r="F15" s="70">
        <v>0.79800000000000004</v>
      </c>
      <c r="G15" s="91">
        <v>4563.49</v>
      </c>
      <c r="H15" s="47">
        <v>22.893000000000001</v>
      </c>
      <c r="I15" s="70">
        <v>0.79300000000000004</v>
      </c>
      <c r="J15" s="91">
        <v>4836.7479999999996</v>
      </c>
      <c r="K15" s="47">
        <v>23.007999999999999</v>
      </c>
      <c r="L15" s="70">
        <v>0.79200000000000004</v>
      </c>
      <c r="M15" s="91">
        <v>5212.4399999999996</v>
      </c>
      <c r="N15" s="47">
        <v>23.516999999999999</v>
      </c>
      <c r="O15" s="70">
        <v>0.79100000000000004</v>
      </c>
      <c r="P15" s="42">
        <f t="shared" si="0"/>
        <v>80.723801029565507</v>
      </c>
      <c r="Q15" s="42">
        <f t="shared" si="1"/>
        <v>93.896392961105136</v>
      </c>
      <c r="R15" s="42">
        <f t="shared" si="2"/>
        <v>99.498448041558248</v>
      </c>
      <c r="S15" s="42">
        <f t="shared" si="3"/>
        <v>106.34230459671011</v>
      </c>
      <c r="T15" s="145"/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D35E2-B1C9-47D7-90C8-3FDBEDBC2BC7}">
  <dimension ref="B2:S18"/>
  <sheetViews>
    <sheetView workbookViewId="0">
      <selection activeCell="O23" sqref="O23"/>
    </sheetView>
  </sheetViews>
  <sheetFormatPr defaultRowHeight="13.5"/>
  <cols>
    <col min="1" max="1" width="9" style="36"/>
    <col min="2" max="2" width="4.75" style="36" customWidth="1"/>
    <col min="3" max="3" width="17.5" style="36" customWidth="1"/>
    <col min="4" max="19" width="9.625" style="36" customWidth="1"/>
    <col min="20" max="16384" width="9" style="36"/>
  </cols>
  <sheetData>
    <row r="2" spans="2:19">
      <c r="B2" s="36" t="s">
        <v>903</v>
      </c>
    </row>
    <row r="3" spans="2:19">
      <c r="B3" s="36" t="s">
        <v>198</v>
      </c>
      <c r="D3" s="37">
        <v>60</v>
      </c>
    </row>
    <row r="4" spans="2:19">
      <c r="B4" s="194" t="s">
        <v>199</v>
      </c>
      <c r="C4" s="196"/>
      <c r="D4" s="199" t="s">
        <v>200</v>
      </c>
      <c r="E4" s="200"/>
      <c r="F4" s="201"/>
      <c r="G4" s="199" t="s">
        <v>201</v>
      </c>
      <c r="H4" s="200"/>
      <c r="I4" s="201"/>
      <c r="J4" s="199" t="s">
        <v>202</v>
      </c>
      <c r="K4" s="200"/>
      <c r="L4" s="201"/>
      <c r="M4" s="199" t="s">
        <v>203</v>
      </c>
      <c r="N4" s="200"/>
      <c r="O4" s="201"/>
      <c r="P4" s="194" t="s">
        <v>842</v>
      </c>
      <c r="Q4" s="195"/>
      <c r="R4" s="195"/>
      <c r="S4" s="196"/>
    </row>
    <row r="5" spans="2:19">
      <c r="B5" s="197"/>
      <c r="C5" s="198"/>
      <c r="D5" s="49" t="s">
        <v>205</v>
      </c>
      <c r="E5" s="116" t="s">
        <v>206</v>
      </c>
      <c r="F5" s="50" t="s">
        <v>207</v>
      </c>
      <c r="G5" s="49" t="s">
        <v>205</v>
      </c>
      <c r="H5" s="116" t="s">
        <v>206</v>
      </c>
      <c r="I5" s="50" t="s">
        <v>207</v>
      </c>
      <c r="J5" s="49" t="s">
        <v>205</v>
      </c>
      <c r="K5" s="116" t="s">
        <v>206</v>
      </c>
      <c r="L5" s="50" t="s">
        <v>207</v>
      </c>
      <c r="M5" s="49" t="s">
        <v>205</v>
      </c>
      <c r="N5" s="116" t="s">
        <v>206</v>
      </c>
      <c r="O5" s="50" t="s">
        <v>207</v>
      </c>
      <c r="P5" s="117" t="s">
        <v>200</v>
      </c>
      <c r="Q5" s="62" t="s">
        <v>201</v>
      </c>
      <c r="R5" s="62" t="s">
        <v>202</v>
      </c>
      <c r="S5" s="63" t="s">
        <v>203</v>
      </c>
    </row>
    <row r="6" spans="2:19">
      <c r="B6" s="64">
        <v>1</v>
      </c>
      <c r="C6" s="65" t="s">
        <v>904</v>
      </c>
      <c r="D6" s="137">
        <v>1733</v>
      </c>
      <c r="E6" s="123">
        <v>9.33</v>
      </c>
      <c r="F6" s="138">
        <v>0.68899999999999995</v>
      </c>
      <c r="G6" s="137">
        <v>1772</v>
      </c>
      <c r="H6" s="123">
        <v>7.53</v>
      </c>
      <c r="I6" s="138">
        <v>0.65900000000000003</v>
      </c>
      <c r="J6" s="137">
        <v>1795</v>
      </c>
      <c r="K6" s="123">
        <v>6.92</v>
      </c>
      <c r="L6" s="138">
        <v>0.64800000000000002</v>
      </c>
      <c r="M6" s="137">
        <v>1811</v>
      </c>
      <c r="N6" s="123">
        <v>6.14</v>
      </c>
      <c r="O6" s="138">
        <v>0.63300000000000001</v>
      </c>
      <c r="P6" s="121">
        <f t="shared" ref="P6:P18" si="0">D6/($D$3^(F6)+E6)</f>
        <v>66.338246870979219</v>
      </c>
      <c r="Q6" s="102">
        <f t="shared" ref="Q6:Q18" si="1">G6/($D$3^(I6)+H6)</f>
        <v>79.168738038922911</v>
      </c>
      <c r="R6" s="102">
        <f t="shared" ref="R6:R18" si="2">J6/($D$3^(L6)+K6)</f>
        <v>84.996626931055758</v>
      </c>
      <c r="S6" s="103">
        <f t="shared" ref="S6:S18" si="3">M6/($D$3^(O6)+N6)</f>
        <v>92.906480054684565</v>
      </c>
    </row>
    <row r="7" spans="2:19">
      <c r="B7" s="52">
        <v>2</v>
      </c>
      <c r="C7" s="65" t="s">
        <v>905</v>
      </c>
      <c r="D7" s="137">
        <v>1906</v>
      </c>
      <c r="E7" s="123">
        <v>9.33</v>
      </c>
      <c r="F7" s="138">
        <v>0.68899999999999995</v>
      </c>
      <c r="G7" s="137">
        <v>1949</v>
      </c>
      <c r="H7" s="123">
        <v>7.53</v>
      </c>
      <c r="I7" s="138">
        <v>0.65900000000000003</v>
      </c>
      <c r="J7" s="137">
        <v>1975</v>
      </c>
      <c r="K7" s="123">
        <v>6.92</v>
      </c>
      <c r="L7" s="138">
        <v>0.64800000000000002</v>
      </c>
      <c r="M7" s="137">
        <v>1992</v>
      </c>
      <c r="N7" s="123">
        <v>6.14</v>
      </c>
      <c r="O7" s="138">
        <v>0.63300000000000001</v>
      </c>
      <c r="P7" s="121">
        <f t="shared" si="0"/>
        <v>72.960587729997926</v>
      </c>
      <c r="Q7" s="102">
        <f t="shared" si="1"/>
        <v>87.07667631933451</v>
      </c>
      <c r="R7" s="102">
        <f t="shared" si="2"/>
        <v>93.519965564810647</v>
      </c>
      <c r="S7" s="103">
        <f t="shared" si="3"/>
        <v>102.19199793977451</v>
      </c>
    </row>
    <row r="8" spans="2:19">
      <c r="B8" s="52">
        <v>3</v>
      </c>
      <c r="C8" s="65" t="s">
        <v>906</v>
      </c>
      <c r="D8" s="139">
        <v>2080</v>
      </c>
      <c r="E8" s="123">
        <v>9.33</v>
      </c>
      <c r="F8" s="138">
        <v>0.68899999999999995</v>
      </c>
      <c r="G8" s="139">
        <v>2126</v>
      </c>
      <c r="H8" s="123">
        <v>7.53</v>
      </c>
      <c r="I8" s="138">
        <v>0.65900000000000003</v>
      </c>
      <c r="J8" s="139">
        <v>2154</v>
      </c>
      <c r="K8" s="123">
        <v>6.92</v>
      </c>
      <c r="L8" s="138">
        <v>0.64800000000000002</v>
      </c>
      <c r="M8" s="139">
        <v>2173</v>
      </c>
      <c r="N8" s="123">
        <v>6.14</v>
      </c>
      <c r="O8" s="138">
        <v>0.63300000000000001</v>
      </c>
      <c r="P8" s="121">
        <f t="shared" si="0"/>
        <v>79.62120801594736</v>
      </c>
      <c r="Q8" s="102">
        <f t="shared" si="1"/>
        <v>94.984614599746095</v>
      </c>
      <c r="R8" s="102">
        <f t="shared" si="2"/>
        <v>101.99595231726691</v>
      </c>
      <c r="S8" s="103">
        <f t="shared" si="3"/>
        <v>111.47751582486447</v>
      </c>
    </row>
    <row r="9" spans="2:19">
      <c r="B9" s="52">
        <v>4</v>
      </c>
      <c r="C9" s="65" t="s">
        <v>755</v>
      </c>
      <c r="D9" s="139">
        <v>647</v>
      </c>
      <c r="E9" s="123">
        <v>1.94</v>
      </c>
      <c r="F9" s="138">
        <v>0.501</v>
      </c>
      <c r="G9" s="139">
        <v>590</v>
      </c>
      <c r="H9" s="123">
        <v>1.18</v>
      </c>
      <c r="I9" s="138">
        <v>0.44500000000000001</v>
      </c>
      <c r="J9" s="139">
        <v>581</v>
      </c>
      <c r="K9" s="123">
        <v>1</v>
      </c>
      <c r="L9" s="138">
        <v>0.42699999999999999</v>
      </c>
      <c r="M9" s="139">
        <v>562</v>
      </c>
      <c r="N9" s="123">
        <v>0.75</v>
      </c>
      <c r="O9" s="138">
        <v>0.40300000000000002</v>
      </c>
      <c r="P9" s="121">
        <f t="shared" si="0"/>
        <v>66.579222777171779</v>
      </c>
      <c r="Q9" s="102">
        <f t="shared" si="1"/>
        <v>80.118287944979201</v>
      </c>
      <c r="R9" s="102">
        <f t="shared" si="2"/>
        <v>86.141165585495486</v>
      </c>
      <c r="S9" s="103">
        <f t="shared" si="3"/>
        <v>94.341389388879676</v>
      </c>
    </row>
    <row r="10" spans="2:19">
      <c r="B10" s="52">
        <v>5</v>
      </c>
      <c r="C10" s="65" t="s">
        <v>756</v>
      </c>
      <c r="D10" s="139">
        <v>712</v>
      </c>
      <c r="E10" s="123">
        <v>1.94</v>
      </c>
      <c r="F10" s="138">
        <v>0.501</v>
      </c>
      <c r="G10" s="139">
        <v>649</v>
      </c>
      <c r="H10" s="123">
        <v>1.18</v>
      </c>
      <c r="I10" s="138">
        <v>0.44500000000000001</v>
      </c>
      <c r="J10" s="139">
        <v>639</v>
      </c>
      <c r="K10" s="123">
        <v>1</v>
      </c>
      <c r="L10" s="138">
        <v>0.42699999999999999</v>
      </c>
      <c r="M10" s="139">
        <v>618</v>
      </c>
      <c r="N10" s="123">
        <v>0.75</v>
      </c>
      <c r="O10" s="138">
        <v>0.40300000000000002</v>
      </c>
      <c r="P10" s="121">
        <f t="shared" si="0"/>
        <v>73.268016410117937</v>
      </c>
      <c r="Q10" s="102">
        <f t="shared" si="1"/>
        <v>88.130116739477117</v>
      </c>
      <c r="R10" s="102">
        <f t="shared" si="2"/>
        <v>94.740455781637891</v>
      </c>
      <c r="S10" s="103">
        <f t="shared" si="3"/>
        <v>103.74195487958656</v>
      </c>
    </row>
    <row r="11" spans="2:19">
      <c r="B11" s="52">
        <v>6</v>
      </c>
      <c r="C11" s="65" t="s">
        <v>757</v>
      </c>
      <c r="D11" s="139">
        <v>1500</v>
      </c>
      <c r="E11" s="123">
        <v>7.22</v>
      </c>
      <c r="F11" s="138">
        <v>0.63800000000000001</v>
      </c>
      <c r="G11" s="139">
        <v>1136</v>
      </c>
      <c r="H11" s="123">
        <v>3.77</v>
      </c>
      <c r="I11" s="138">
        <v>0.56599999999999995</v>
      </c>
      <c r="J11" s="139">
        <v>984</v>
      </c>
      <c r="K11" s="123">
        <v>2.6</v>
      </c>
      <c r="L11" s="138">
        <v>0.53400000000000003</v>
      </c>
      <c r="M11" s="139">
        <v>819</v>
      </c>
      <c r="N11" s="123">
        <v>1.45</v>
      </c>
      <c r="O11" s="138">
        <v>0.495</v>
      </c>
      <c r="P11" s="121">
        <f t="shared" si="0"/>
        <v>71.946275039192415</v>
      </c>
      <c r="Q11" s="102">
        <f t="shared" si="1"/>
        <v>81.613639633679554</v>
      </c>
      <c r="R11" s="102">
        <f t="shared" si="2"/>
        <v>85.543451534353267</v>
      </c>
      <c r="S11" s="103">
        <f t="shared" si="3"/>
        <v>90.607312700192324</v>
      </c>
    </row>
    <row r="12" spans="2:19">
      <c r="B12" s="52">
        <v>7</v>
      </c>
      <c r="C12" s="65" t="s">
        <v>758</v>
      </c>
      <c r="D12" s="139">
        <v>804</v>
      </c>
      <c r="E12" s="123">
        <v>1.91</v>
      </c>
      <c r="F12" s="138">
        <v>0.58899999999999997</v>
      </c>
      <c r="G12" s="139">
        <v>670</v>
      </c>
      <c r="H12" s="123">
        <v>0.6</v>
      </c>
      <c r="I12" s="138">
        <v>0.52800000000000002</v>
      </c>
      <c r="J12" s="139">
        <v>649</v>
      </c>
      <c r="K12" s="123">
        <v>0.33</v>
      </c>
      <c r="L12" s="138">
        <v>0.51100000000000001</v>
      </c>
      <c r="M12" s="139">
        <v>603</v>
      </c>
      <c r="N12" s="123">
        <v>-0.04</v>
      </c>
      <c r="O12" s="138">
        <v>0.48499999999999999</v>
      </c>
      <c r="P12" s="121">
        <f t="shared" si="0"/>
        <v>61.555218067976135</v>
      </c>
      <c r="Q12" s="102">
        <f t="shared" si="1"/>
        <v>72.144783308873983</v>
      </c>
      <c r="R12" s="102">
        <f t="shared" si="2"/>
        <v>76.96135999717886</v>
      </c>
      <c r="S12" s="103">
        <f t="shared" si="3"/>
        <v>83.234862542194747</v>
      </c>
    </row>
    <row r="13" spans="2:19">
      <c r="B13" s="52">
        <v>8</v>
      </c>
      <c r="C13" s="65" t="s">
        <v>759</v>
      </c>
      <c r="D13" s="139">
        <v>884</v>
      </c>
      <c r="E13" s="146">
        <v>1.91</v>
      </c>
      <c r="F13" s="147">
        <v>0.58899999999999997</v>
      </c>
      <c r="G13" s="139">
        <v>737</v>
      </c>
      <c r="H13" s="146">
        <v>0.6</v>
      </c>
      <c r="I13" s="147">
        <v>0.52800000000000002</v>
      </c>
      <c r="J13" s="139">
        <v>714</v>
      </c>
      <c r="K13" s="146">
        <v>0.33</v>
      </c>
      <c r="L13" s="147">
        <v>0.51100000000000001</v>
      </c>
      <c r="M13" s="139">
        <v>663</v>
      </c>
      <c r="N13" s="146">
        <v>-0.04</v>
      </c>
      <c r="O13" s="147">
        <v>0.48499999999999999</v>
      </c>
      <c r="P13" s="121">
        <f t="shared" si="0"/>
        <v>67.680115388172766</v>
      </c>
      <c r="Q13" s="102">
        <f t="shared" si="1"/>
        <v>79.359261639761385</v>
      </c>
      <c r="R13" s="102">
        <f t="shared" si="2"/>
        <v>84.669354449900936</v>
      </c>
      <c r="S13" s="103">
        <f t="shared" si="3"/>
        <v>91.516938417040009</v>
      </c>
    </row>
    <row r="14" spans="2:19">
      <c r="B14" s="52">
        <v>9</v>
      </c>
      <c r="C14" s="65" t="s">
        <v>760</v>
      </c>
      <c r="D14" s="139">
        <v>965</v>
      </c>
      <c r="E14" s="146">
        <v>1.91</v>
      </c>
      <c r="F14" s="147">
        <v>0.58899999999999997</v>
      </c>
      <c r="G14" s="139">
        <v>804</v>
      </c>
      <c r="H14" s="146">
        <v>0.6</v>
      </c>
      <c r="I14" s="147">
        <v>0.52800000000000002</v>
      </c>
      <c r="J14" s="139">
        <v>779</v>
      </c>
      <c r="K14" s="146">
        <v>0.33</v>
      </c>
      <c r="L14" s="147">
        <v>0.51100000000000001</v>
      </c>
      <c r="M14" s="139">
        <v>724</v>
      </c>
      <c r="N14" s="146">
        <v>-0.04</v>
      </c>
      <c r="O14" s="147">
        <v>0.48499999999999999</v>
      </c>
      <c r="P14" s="121">
        <f t="shared" si="0"/>
        <v>73.881573924871859</v>
      </c>
      <c r="Q14" s="102">
        <f t="shared" si="1"/>
        <v>86.573739970648774</v>
      </c>
      <c r="R14" s="102">
        <f t="shared" si="2"/>
        <v>92.377348902623012</v>
      </c>
      <c r="S14" s="103">
        <f t="shared" si="3"/>
        <v>99.937048889799343</v>
      </c>
    </row>
    <row r="15" spans="2:19">
      <c r="B15" s="52">
        <v>10</v>
      </c>
      <c r="C15" s="65" t="s">
        <v>761</v>
      </c>
      <c r="D15" s="139">
        <v>2214</v>
      </c>
      <c r="E15" s="146">
        <v>11.49</v>
      </c>
      <c r="F15" s="147">
        <v>0.747</v>
      </c>
      <c r="G15" s="139">
        <v>4465</v>
      </c>
      <c r="H15" s="146">
        <v>24.59</v>
      </c>
      <c r="I15" s="147">
        <v>0.83099999999999996</v>
      </c>
      <c r="J15" s="139">
        <v>6469</v>
      </c>
      <c r="K15" s="146">
        <v>36.49</v>
      </c>
      <c r="L15" s="147">
        <v>0.88</v>
      </c>
      <c r="M15" s="139">
        <v>10456</v>
      </c>
      <c r="N15" s="146">
        <v>59.67</v>
      </c>
      <c r="O15" s="147">
        <v>0.94399999999999995</v>
      </c>
      <c r="P15" s="121">
        <f t="shared" si="0"/>
        <v>67.530747723777452</v>
      </c>
      <c r="Q15" s="102">
        <f t="shared" si="1"/>
        <v>81.737469198189757</v>
      </c>
      <c r="R15" s="102">
        <f t="shared" si="2"/>
        <v>88.375468494558831</v>
      </c>
      <c r="S15" s="103">
        <f t="shared" si="3"/>
        <v>97.377263049536865</v>
      </c>
    </row>
    <row r="16" spans="2:19">
      <c r="B16" s="52">
        <v>11</v>
      </c>
      <c r="C16" s="65" t="s">
        <v>762</v>
      </c>
      <c r="D16" s="139">
        <v>2435</v>
      </c>
      <c r="E16" s="146">
        <v>11.49</v>
      </c>
      <c r="F16" s="147">
        <v>0.747</v>
      </c>
      <c r="G16" s="139">
        <v>4912</v>
      </c>
      <c r="H16" s="146">
        <v>24.59</v>
      </c>
      <c r="I16" s="147">
        <v>0.83099999999999996</v>
      </c>
      <c r="J16" s="139">
        <v>7116</v>
      </c>
      <c r="K16" s="146">
        <v>36.49</v>
      </c>
      <c r="L16" s="147">
        <v>0.88</v>
      </c>
      <c r="M16" s="139">
        <v>11502</v>
      </c>
      <c r="N16" s="146">
        <v>59.67</v>
      </c>
      <c r="O16" s="147">
        <v>0.94399999999999995</v>
      </c>
      <c r="P16" s="121">
        <f t="shared" si="0"/>
        <v>74.271621819059661</v>
      </c>
      <c r="Q16" s="102">
        <f t="shared" si="1"/>
        <v>89.920369250057803</v>
      </c>
      <c r="R16" s="102">
        <f t="shared" si="2"/>
        <v>97.214381482034412</v>
      </c>
      <c r="S16" s="103">
        <f t="shared" si="3"/>
        <v>107.11871457495916</v>
      </c>
    </row>
    <row r="17" spans="2:19">
      <c r="B17" s="52">
        <v>12</v>
      </c>
      <c r="C17" s="65" t="s">
        <v>763</v>
      </c>
      <c r="D17" s="139">
        <v>2657</v>
      </c>
      <c r="E17" s="146">
        <v>11.49</v>
      </c>
      <c r="F17" s="147">
        <v>0.747</v>
      </c>
      <c r="G17" s="139">
        <v>5358</v>
      </c>
      <c r="H17" s="146">
        <v>24.59</v>
      </c>
      <c r="I17" s="147">
        <v>0.83099999999999996</v>
      </c>
      <c r="J17" s="139">
        <v>7763</v>
      </c>
      <c r="K17" s="146">
        <v>36.49</v>
      </c>
      <c r="L17" s="147">
        <v>0.88</v>
      </c>
      <c r="M17" s="139">
        <v>12547</v>
      </c>
      <c r="N17" s="146">
        <v>59.67</v>
      </c>
      <c r="O17" s="147">
        <v>0.94399999999999995</v>
      </c>
      <c r="P17" s="121">
        <f t="shared" si="0"/>
        <v>81.042997607080707</v>
      </c>
      <c r="Q17" s="102">
        <f t="shared" si="1"/>
        <v>98.084963037827706</v>
      </c>
      <c r="R17" s="102">
        <f t="shared" si="2"/>
        <v>106.05329446950999</v>
      </c>
      <c r="S17" s="103">
        <f t="shared" si="3"/>
        <v>116.85085304920992</v>
      </c>
    </row>
    <row r="18" spans="2:19">
      <c r="B18" s="49">
        <v>13</v>
      </c>
      <c r="C18" s="148" t="s">
        <v>764</v>
      </c>
      <c r="D18" s="140">
        <v>1116</v>
      </c>
      <c r="E18" s="149">
        <v>3.5</v>
      </c>
      <c r="F18" s="150">
        <v>0.627</v>
      </c>
      <c r="G18" s="140">
        <v>1121</v>
      </c>
      <c r="H18" s="149">
        <v>2.66</v>
      </c>
      <c r="I18" s="150">
        <v>0.59899999999999998</v>
      </c>
      <c r="J18" s="140">
        <v>1115</v>
      </c>
      <c r="K18" s="149">
        <v>2.31</v>
      </c>
      <c r="L18" s="150">
        <v>0.58699999999999997</v>
      </c>
      <c r="M18" s="140">
        <v>1117</v>
      </c>
      <c r="N18" s="149">
        <v>1.94</v>
      </c>
      <c r="O18" s="150">
        <v>0.57399999999999995</v>
      </c>
      <c r="P18" s="143">
        <f t="shared" si="0"/>
        <v>67.518952282754313</v>
      </c>
      <c r="Q18" s="106">
        <f t="shared" si="1"/>
        <v>78.515158296912659</v>
      </c>
      <c r="R18" s="106">
        <f t="shared" si="2"/>
        <v>83.39253949173451</v>
      </c>
      <c r="S18" s="107">
        <f t="shared" si="3"/>
        <v>89.883609371891424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8DF1-39A1-475A-B406-6A5D7B8227F0}">
  <dimension ref="B2:S17"/>
  <sheetViews>
    <sheetView workbookViewId="0">
      <selection activeCell="M27" sqref="M27"/>
    </sheetView>
  </sheetViews>
  <sheetFormatPr defaultRowHeight="13.5"/>
  <cols>
    <col min="1" max="1" width="9" style="36"/>
    <col min="2" max="2" width="4.75" style="36" customWidth="1"/>
    <col min="3" max="3" width="17.625" style="36" customWidth="1"/>
    <col min="4" max="19" width="9.625" style="36" customWidth="1"/>
    <col min="20" max="16384" width="9" style="36"/>
  </cols>
  <sheetData>
    <row r="2" spans="2:19">
      <c r="B2" s="36" t="s">
        <v>916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927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11</v>
      </c>
      <c r="C6" s="39" t="s">
        <v>907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42">
        <f>P7*0.8</f>
        <v>51.820685154009169</v>
      </c>
      <c r="Q6" s="42">
        <f t="shared" ref="Q6:S6" si="0">Q7*0.8</f>
        <v>62.358371335874715</v>
      </c>
      <c r="R6" s="42">
        <f t="shared" si="0"/>
        <v>67.576996973711815</v>
      </c>
      <c r="S6" s="42">
        <f t="shared" si="0"/>
        <v>72.727935299692362</v>
      </c>
    </row>
    <row r="7" spans="2:19">
      <c r="B7" s="29">
        <v>12</v>
      </c>
      <c r="C7" s="39" t="s">
        <v>908</v>
      </c>
      <c r="D7" s="91">
        <v>1030.4000000000001</v>
      </c>
      <c r="E7" s="92">
        <v>4.242</v>
      </c>
      <c r="F7" s="57">
        <v>0.6</v>
      </c>
      <c r="G7" s="91">
        <v>739.1</v>
      </c>
      <c r="H7" s="92">
        <v>1.736</v>
      </c>
      <c r="I7" s="57">
        <v>0.5</v>
      </c>
      <c r="J7" s="91">
        <v>814.3</v>
      </c>
      <c r="K7" s="92">
        <v>1.8939999999999999</v>
      </c>
      <c r="L7" s="57">
        <v>0.5</v>
      </c>
      <c r="M7" s="91">
        <v>322.89999999999998</v>
      </c>
      <c r="N7" s="92">
        <v>-0.36299999999999999</v>
      </c>
      <c r="O7" s="57">
        <v>0.33333333333333331</v>
      </c>
      <c r="P7" s="42">
        <f>D7/($D$3^(F7)+E7)</f>
        <v>64.775856442511454</v>
      </c>
      <c r="Q7" s="42">
        <f>G7/($D$3^(I7)+H7)</f>
        <v>77.947964169843388</v>
      </c>
      <c r="R7" s="42">
        <f>J7/($D$3^(L7)+K7)</f>
        <v>84.471246217139765</v>
      </c>
      <c r="S7" s="42">
        <f>M7/($D$3^(O7)+N7)</f>
        <v>90.909919124615442</v>
      </c>
    </row>
    <row r="8" spans="2:19">
      <c r="B8" s="29">
        <v>21</v>
      </c>
      <c r="C8" s="39" t="s">
        <v>765</v>
      </c>
      <c r="D8" s="91">
        <v>272.7</v>
      </c>
      <c r="E8" s="92">
        <v>-9.1999999999999998E-2</v>
      </c>
      <c r="F8" s="57">
        <v>0.33333333333333331</v>
      </c>
      <c r="G8" s="91">
        <v>86.1</v>
      </c>
      <c r="H8" s="92">
        <v>-0.94599999999999995</v>
      </c>
      <c r="I8" s="57">
        <v>0.16666666666666666</v>
      </c>
      <c r="J8" s="91">
        <v>58.5</v>
      </c>
      <c r="K8" s="92">
        <v>-1.006</v>
      </c>
      <c r="L8" s="57">
        <v>0.125</v>
      </c>
      <c r="M8" s="91">
        <v>45.7</v>
      </c>
      <c r="N8" s="92">
        <v>-1.028</v>
      </c>
      <c r="O8" s="57">
        <v>0.1</v>
      </c>
      <c r="P8" s="42">
        <f>D8/($D$3^(F8)+E8)</f>
        <v>71.333884820720712</v>
      </c>
      <c r="Q8" s="42">
        <f>G8/($D$3^(I8)+H8)</f>
        <v>83.381557243554667</v>
      </c>
      <c r="R8" s="42">
        <f>J8/($D$3^(L8)+K8)</f>
        <v>88.331238398749008</v>
      </c>
      <c r="S8" s="42">
        <f>M8/($D$3^(O8)+N8)</f>
        <v>95.613524603799604</v>
      </c>
    </row>
    <row r="9" spans="2:19">
      <c r="B9" s="29">
        <v>31</v>
      </c>
      <c r="C9" s="39" t="s">
        <v>766</v>
      </c>
      <c r="D9" s="91">
        <v>835.9</v>
      </c>
      <c r="E9" s="92">
        <v>2.5350000000000001</v>
      </c>
      <c r="F9" s="57">
        <v>0.5</v>
      </c>
      <c r="G9" s="91">
        <v>2669.4</v>
      </c>
      <c r="H9" s="92">
        <v>10.378</v>
      </c>
      <c r="I9" s="57">
        <v>0.66666666666666663</v>
      </c>
      <c r="J9" s="91">
        <v>2890.6</v>
      </c>
      <c r="K9" s="92">
        <v>10.156000000000001</v>
      </c>
      <c r="L9" s="57">
        <v>0.66666666666666663</v>
      </c>
      <c r="M9" s="91">
        <v>6549.3</v>
      </c>
      <c r="N9" s="92">
        <v>24.152999999999999</v>
      </c>
      <c r="O9" s="57">
        <v>0.8</v>
      </c>
      <c r="P9" s="42">
        <f>D9/($D$3^(F9)+E9)</f>
        <v>81.305583901630214</v>
      </c>
      <c r="Q9" s="42">
        <f>G9/($D$3^(I9)+H9)</f>
        <v>103.85077843027315</v>
      </c>
      <c r="R9" s="42">
        <f>J9/($D$3^(L9)+K9)</f>
        <v>113.43609608829649</v>
      </c>
      <c r="S9" s="42">
        <f>M9/($D$3^(O9)+N9)</f>
        <v>129.41028436524192</v>
      </c>
    </row>
    <row r="10" spans="2:19">
      <c r="B10" s="29">
        <v>41</v>
      </c>
      <c r="C10" s="39" t="s">
        <v>909</v>
      </c>
      <c r="D10" s="91">
        <v>963.2</v>
      </c>
      <c r="E10" s="92">
        <v>3.2930000000000001</v>
      </c>
      <c r="F10" s="57">
        <v>0.6</v>
      </c>
      <c r="G10" s="91">
        <v>683.5</v>
      </c>
      <c r="H10" s="92">
        <v>1.228</v>
      </c>
      <c r="I10" s="57">
        <v>0.5</v>
      </c>
      <c r="J10" s="91">
        <v>750.1</v>
      </c>
      <c r="K10" s="92">
        <v>1.419</v>
      </c>
      <c r="L10" s="57">
        <v>0.5</v>
      </c>
      <c r="M10" s="91">
        <v>841.9</v>
      </c>
      <c r="N10" s="92">
        <v>1.6739999999999999</v>
      </c>
      <c r="O10" s="57">
        <v>0.5</v>
      </c>
      <c r="P10" s="42">
        <f>D10/($D$3^(F10)+E10)</f>
        <v>64.392940915520697</v>
      </c>
      <c r="Q10" s="42">
        <f>G10/($D$3^(I10)+H10)</f>
        <v>76.164757840891298</v>
      </c>
      <c r="R10" s="42">
        <f>J10/($D$3^(L10)+K10)</f>
        <v>81.844269070917889</v>
      </c>
      <c r="S10" s="42">
        <f>M10/($D$3^(O10)+N10)</f>
        <v>89.37398904795667</v>
      </c>
    </row>
    <row r="11" spans="2:19">
      <c r="B11" s="29">
        <v>42</v>
      </c>
      <c r="C11" s="39" t="s">
        <v>910</v>
      </c>
      <c r="D11" s="91"/>
      <c r="E11" s="92"/>
      <c r="F11" s="57"/>
      <c r="G11" s="91"/>
      <c r="H11" s="92"/>
      <c r="I11" s="57"/>
      <c r="J11" s="91"/>
      <c r="K11" s="92"/>
      <c r="L11" s="57"/>
      <c r="M11" s="91"/>
      <c r="N11" s="92"/>
      <c r="O11" s="57"/>
      <c r="P11" s="42">
        <f>P10*1.2</f>
        <v>77.271529098624839</v>
      </c>
      <c r="Q11" s="42">
        <f t="shared" ref="Q11:S11" si="1">Q10*1.2</f>
        <v>91.397709409069549</v>
      </c>
      <c r="R11" s="42">
        <f t="shared" si="1"/>
        <v>98.21312288510147</v>
      </c>
      <c r="S11" s="42">
        <f t="shared" si="1"/>
        <v>107.248786857548</v>
      </c>
    </row>
    <row r="12" spans="2:19">
      <c r="B12" s="29">
        <v>51</v>
      </c>
      <c r="C12" s="39" t="s">
        <v>767</v>
      </c>
      <c r="D12" s="91">
        <v>583.29999999999995</v>
      </c>
      <c r="E12" s="92">
        <v>1.2270000000000001</v>
      </c>
      <c r="F12" s="57">
        <v>0.5</v>
      </c>
      <c r="G12" s="91">
        <v>684.5</v>
      </c>
      <c r="H12" s="92">
        <v>1.2370000000000001</v>
      </c>
      <c r="I12" s="57">
        <v>0.5</v>
      </c>
      <c r="J12" s="91">
        <v>728.2</v>
      </c>
      <c r="K12" s="92">
        <v>1.23</v>
      </c>
      <c r="L12" s="57">
        <v>0.5</v>
      </c>
      <c r="M12" s="91">
        <v>785.3</v>
      </c>
      <c r="N12" s="92">
        <v>1.216</v>
      </c>
      <c r="O12" s="57">
        <v>0.5</v>
      </c>
      <c r="P12" s="42">
        <f>D12/($D$3^(F12)+E12)</f>
        <v>65.006370801875818</v>
      </c>
      <c r="Q12" s="42">
        <f>G12/($D$3^(I12)+H12)</f>
        <v>76.199770458682423</v>
      </c>
      <c r="R12" s="42">
        <f>J12/($D$3^(L12)+K12)</f>
        <v>81.127752024232379</v>
      </c>
      <c r="S12" s="42">
        <f>M12/($D$3^(O12)+N12)</f>
        <v>87.625855680166353</v>
      </c>
    </row>
    <row r="13" spans="2:19">
      <c r="B13" s="29">
        <v>61</v>
      </c>
      <c r="C13" s="39" t="s">
        <v>911</v>
      </c>
      <c r="D13" s="91">
        <v>1340.9</v>
      </c>
      <c r="E13" s="92">
        <v>4.7930000000000001</v>
      </c>
      <c r="F13" s="57">
        <v>0.66666666666666663</v>
      </c>
      <c r="G13" s="91">
        <v>1113.5999999999999</v>
      </c>
      <c r="H13" s="92">
        <v>2.4750000000000001</v>
      </c>
      <c r="I13" s="57">
        <v>0.6</v>
      </c>
      <c r="J13" s="91">
        <v>677.8</v>
      </c>
      <c r="K13" s="92">
        <v>0.39800000000000002</v>
      </c>
      <c r="L13" s="57">
        <v>0.5</v>
      </c>
      <c r="M13" s="91">
        <v>740.2</v>
      </c>
      <c r="N13" s="92">
        <v>0.36199999999999999</v>
      </c>
      <c r="O13" s="57">
        <v>0.5</v>
      </c>
      <c r="P13" s="42">
        <f>D13/($D$3^(F13)+E13)</f>
        <v>66.647816841356047</v>
      </c>
      <c r="Q13" s="42">
        <f>G13/($D$3^(I13)+H13)</f>
        <v>78.754405445225302</v>
      </c>
      <c r="R13" s="42">
        <f>J13/($D$3^(L13)+K13)</f>
        <v>83.227255906055277</v>
      </c>
      <c r="S13" s="42">
        <f>M13/($D$3^(O13)+N13)</f>
        <v>91.292925597791623</v>
      </c>
    </row>
    <row r="14" spans="2:19">
      <c r="B14" s="29">
        <v>62</v>
      </c>
      <c r="C14" s="39" t="s">
        <v>912</v>
      </c>
      <c r="D14" s="91"/>
      <c r="E14" s="92"/>
      <c r="F14" s="57"/>
      <c r="G14" s="91"/>
      <c r="H14" s="92"/>
      <c r="I14" s="57"/>
      <c r="J14" s="91"/>
      <c r="K14" s="92"/>
      <c r="L14" s="57"/>
      <c r="M14" s="91"/>
      <c r="N14" s="92"/>
      <c r="O14" s="57"/>
      <c r="P14" s="42">
        <f>P13*1.1</f>
        <v>73.312598525491651</v>
      </c>
      <c r="Q14" s="42">
        <f t="shared" ref="Q14:S14" si="2">Q13*1.1</f>
        <v>86.629845989747835</v>
      </c>
      <c r="R14" s="42">
        <f t="shared" si="2"/>
        <v>91.549981496660806</v>
      </c>
      <c r="S14" s="42">
        <f t="shared" si="2"/>
        <v>100.4222181575708</v>
      </c>
    </row>
    <row r="15" spans="2:19">
      <c r="B15" s="29">
        <v>63</v>
      </c>
      <c r="C15" s="39" t="s">
        <v>913</v>
      </c>
      <c r="D15" s="91"/>
      <c r="E15" s="92"/>
      <c r="F15" s="57"/>
      <c r="G15" s="91"/>
      <c r="H15" s="92"/>
      <c r="I15" s="57"/>
      <c r="J15" s="91"/>
      <c r="K15" s="92"/>
      <c r="L15" s="57"/>
      <c r="M15" s="91"/>
      <c r="N15" s="92"/>
      <c r="O15" s="57"/>
      <c r="P15" s="42">
        <f>P13*1.2</f>
        <v>79.977380209627256</v>
      </c>
      <c r="Q15" s="42">
        <f t="shared" ref="Q15:S15" si="3">Q13*1.2</f>
        <v>94.505286534270354</v>
      </c>
      <c r="R15" s="42">
        <f t="shared" si="3"/>
        <v>99.872707087266335</v>
      </c>
      <c r="S15" s="42">
        <f t="shared" si="3"/>
        <v>109.55151071734994</v>
      </c>
    </row>
    <row r="16" spans="2:19">
      <c r="B16" s="29">
        <v>71</v>
      </c>
      <c r="C16" s="39" t="s">
        <v>914</v>
      </c>
      <c r="D16" s="91">
        <v>2328.4</v>
      </c>
      <c r="E16" s="92">
        <v>13.462999999999999</v>
      </c>
      <c r="F16" s="57">
        <v>0.8</v>
      </c>
      <c r="G16" s="91">
        <v>2843.4</v>
      </c>
      <c r="H16" s="92">
        <v>14.635999999999999</v>
      </c>
      <c r="I16" s="57">
        <v>0.8</v>
      </c>
      <c r="J16" s="91">
        <v>3082.8</v>
      </c>
      <c r="K16" s="92">
        <v>15.208</v>
      </c>
      <c r="L16" s="57">
        <v>0.8</v>
      </c>
      <c r="M16" s="91">
        <v>3407.9</v>
      </c>
      <c r="N16" s="92">
        <v>15.946</v>
      </c>
      <c r="O16" s="57">
        <v>0.8</v>
      </c>
      <c r="P16" s="42">
        <f>D16/($D$3^(F16)+E16)</f>
        <v>58.328397625743378</v>
      </c>
      <c r="Q16" s="42">
        <f>G16/($D$3^(I16)+H16)</f>
        <v>69.19627691916007</v>
      </c>
      <c r="R16" s="42">
        <f>J16/($D$3^(L16)+K16)</f>
        <v>73.992279682495194</v>
      </c>
      <c r="S16" s="42">
        <f>M16/($D$3^(O16)+N16)</f>
        <v>80.371576271975655</v>
      </c>
    </row>
    <row r="17" spans="2:19">
      <c r="B17" s="29">
        <v>72</v>
      </c>
      <c r="C17" s="39" t="s">
        <v>915</v>
      </c>
      <c r="D17" s="91"/>
      <c r="E17" s="47"/>
      <c r="F17" s="47"/>
      <c r="G17" s="91"/>
      <c r="H17" s="47"/>
      <c r="I17" s="47"/>
      <c r="J17" s="91"/>
      <c r="K17" s="47"/>
      <c r="L17" s="57"/>
      <c r="M17" s="91"/>
      <c r="N17" s="47"/>
      <c r="O17" s="47"/>
      <c r="P17" s="42">
        <f>P16*1.1</f>
        <v>64.161237388317716</v>
      </c>
      <c r="Q17" s="42">
        <f t="shared" ref="Q17:S17" si="4">Q16*1.1</f>
        <v>76.11590461107609</v>
      </c>
      <c r="R17" s="42">
        <f t="shared" si="4"/>
        <v>81.391507650744714</v>
      </c>
      <c r="S17" s="42">
        <f t="shared" si="4"/>
        <v>88.408733899173228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49D6F-D134-4F07-9E16-2365A042B71C}">
  <sheetPr>
    <pageSetUpPr fitToPage="1"/>
  </sheetPr>
  <dimension ref="B2:S9"/>
  <sheetViews>
    <sheetView zoomScale="115" zoomScaleNormal="115" workbookViewId="0">
      <selection activeCell="P4" sqref="P4:S4"/>
    </sheetView>
  </sheetViews>
  <sheetFormatPr defaultRowHeight="13.5"/>
  <cols>
    <col min="1" max="1" width="9" style="36"/>
    <col min="2" max="2" width="4.75" style="36" customWidth="1"/>
    <col min="3" max="3" width="14.5" style="36" customWidth="1"/>
    <col min="4" max="10" width="6" style="36" customWidth="1"/>
    <col min="11" max="11" width="6.875" style="36" customWidth="1"/>
    <col min="12" max="13" width="6" style="36" customWidth="1"/>
    <col min="14" max="14" width="7.25" style="36" customWidth="1"/>
    <col min="15" max="15" width="6" style="36" customWidth="1"/>
    <col min="16" max="19" width="9.625" style="36" customWidth="1"/>
    <col min="20" max="16384" width="9" style="36"/>
  </cols>
  <sheetData>
    <row r="2" spans="2:19">
      <c r="B2" s="36" t="s">
        <v>917</v>
      </c>
    </row>
    <row r="3" spans="2:19">
      <c r="B3" s="36" t="s">
        <v>198</v>
      </c>
      <c r="D3" s="36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768</v>
      </c>
      <c r="D6" s="39">
        <v>645</v>
      </c>
      <c r="E6" s="40">
        <v>1.663</v>
      </c>
      <c r="F6" s="93"/>
      <c r="G6" s="39">
        <v>776</v>
      </c>
      <c r="H6" s="40">
        <v>1.903</v>
      </c>
      <c r="I6" s="93"/>
      <c r="J6" s="39">
        <v>838</v>
      </c>
      <c r="K6" s="40">
        <v>2.0169999999999999</v>
      </c>
      <c r="L6" s="93"/>
      <c r="M6" s="39">
        <v>913</v>
      </c>
      <c r="N6" s="40">
        <v>2.1190000000000002</v>
      </c>
      <c r="O6" s="93"/>
      <c r="P6" s="41">
        <f>D6/((SQRT($D$3)+E6))</f>
        <v>68.551629640688972</v>
      </c>
      <c r="Q6" s="42">
        <f>G6/((SQRT($D$3)+H6))</f>
        <v>80.423119359508476</v>
      </c>
      <c r="R6" s="42">
        <f>J6/((SQRT($D$3)+K6))</f>
        <v>85.834565086765011</v>
      </c>
      <c r="S6" s="41">
        <f>M6/((SQRT($D$3)+N6))</f>
        <v>92.549729610542428</v>
      </c>
    </row>
    <row r="7" spans="2:19">
      <c r="B7" s="29">
        <v>2</v>
      </c>
      <c r="C7" s="39" t="s">
        <v>769</v>
      </c>
      <c r="D7" s="39">
        <v>760</v>
      </c>
      <c r="E7" s="40">
        <v>2.2490000000000001</v>
      </c>
      <c r="F7" s="93"/>
      <c r="G7" s="39">
        <v>991</v>
      </c>
      <c r="H7" s="40">
        <v>3.0230000000000001</v>
      </c>
      <c r="I7" s="93"/>
      <c r="J7" s="39">
        <v>1103</v>
      </c>
      <c r="K7" s="40">
        <v>3.3769999999999998</v>
      </c>
      <c r="L7" s="93"/>
      <c r="M7" s="39">
        <v>1269</v>
      </c>
      <c r="N7" s="40">
        <v>3.9</v>
      </c>
      <c r="O7" s="93"/>
      <c r="P7" s="41">
        <f>D7/((SQRT($D$3)+E7))</f>
        <v>76.038272401324051</v>
      </c>
      <c r="Q7" s="42">
        <f>G7/((SQRT($D$3)+H7))</f>
        <v>92.023685122734662</v>
      </c>
      <c r="R7" s="42">
        <f>J7/((SQRT($D$3)+K7))</f>
        <v>99.164191577789836</v>
      </c>
      <c r="S7" s="42">
        <f>M7/((SQRT($D$3)+N7))</f>
        <v>108.9647629532133</v>
      </c>
    </row>
    <row r="8" spans="2:19">
      <c r="B8" s="29">
        <v>3</v>
      </c>
      <c r="C8" s="39" t="s">
        <v>770</v>
      </c>
      <c r="D8" s="39">
        <v>675</v>
      </c>
      <c r="E8" s="40">
        <v>2.125</v>
      </c>
      <c r="F8" s="93"/>
      <c r="G8" s="39">
        <v>816</v>
      </c>
      <c r="H8" s="40">
        <v>2.6110000000000002</v>
      </c>
      <c r="I8" s="93"/>
      <c r="J8" s="39">
        <v>880</v>
      </c>
      <c r="K8" s="40">
        <v>2.8210000000000002</v>
      </c>
      <c r="L8" s="93"/>
      <c r="M8" s="39">
        <v>967</v>
      </c>
      <c r="N8" s="40">
        <v>3.0910000000000002</v>
      </c>
      <c r="O8" s="93"/>
      <c r="P8" s="41">
        <f>D8/((SQRT($D$3)+E8))</f>
        <v>68.38236021186168</v>
      </c>
      <c r="Q8" s="42">
        <f>G8/((SQRT($D$3)+H8))</f>
        <v>78.787546994586407</v>
      </c>
      <c r="R8" s="42">
        <f>J8/((SQRT($D$3)+K8))</f>
        <v>83.278392524098749</v>
      </c>
      <c r="S8" s="42">
        <f>M8/((SQRT($D$3)+N8))</f>
        <v>89.231611339807529</v>
      </c>
    </row>
    <row r="9" spans="2:19">
      <c r="B9" s="29">
        <v>4</v>
      </c>
      <c r="C9" s="39" t="s">
        <v>771</v>
      </c>
      <c r="D9" s="39">
        <v>728</v>
      </c>
      <c r="E9" s="40">
        <v>2.3540000000000001</v>
      </c>
      <c r="F9" s="93"/>
      <c r="G9" s="39">
        <v>847</v>
      </c>
      <c r="H9" s="40">
        <v>2.597</v>
      </c>
      <c r="I9" s="93"/>
      <c r="J9" s="39">
        <v>896</v>
      </c>
      <c r="K9" s="40">
        <v>2.6760000000000002</v>
      </c>
      <c r="L9" s="93"/>
      <c r="M9" s="39">
        <v>964</v>
      </c>
      <c r="N9" s="40">
        <v>2.798</v>
      </c>
      <c r="O9" s="93"/>
      <c r="P9" s="41">
        <f>D9/((SQRT($D$3)+E9))</f>
        <v>72.079445622997397</v>
      </c>
      <c r="Q9" s="42">
        <f>G9/((SQRT($D$3)+H9))</f>
        <v>81.891397815402414</v>
      </c>
      <c r="R9" s="42">
        <f>J9/((SQRT($D$3)+K9))</f>
        <v>85.972257103077652</v>
      </c>
      <c r="S9" s="42">
        <f>M9/((SQRT($D$3)+N9))</f>
        <v>91.426692450905279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  <pageSetup paperSize="9" scale="75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2EC71-120D-4990-977D-2D8319EB242A}">
  <sheetPr>
    <pageSetUpPr fitToPage="1"/>
  </sheetPr>
  <dimension ref="B2:S18"/>
  <sheetViews>
    <sheetView workbookViewId="0">
      <selection activeCell="M27" sqref="M27"/>
    </sheetView>
  </sheetViews>
  <sheetFormatPr defaultRowHeight="13.5"/>
  <cols>
    <col min="1" max="1" width="4.75" style="151" customWidth="1"/>
    <col min="2" max="2" width="5.375" style="151" customWidth="1"/>
    <col min="3" max="3" width="17.25" style="151" customWidth="1"/>
    <col min="4" max="11" width="9.625" style="151" customWidth="1"/>
    <col min="12" max="12" width="13.125" style="151" customWidth="1"/>
    <col min="13" max="18" width="9.625" style="151" customWidth="1"/>
    <col min="19" max="16384" width="9" style="151"/>
  </cols>
  <sheetData>
    <row r="2" spans="2:19">
      <c r="B2" s="151" t="s">
        <v>918</v>
      </c>
    </row>
    <row r="3" spans="2:19">
      <c r="B3" s="151" t="s">
        <v>198</v>
      </c>
      <c r="D3" s="152">
        <v>60</v>
      </c>
    </row>
    <row r="4" spans="2:19">
      <c r="B4" s="204" t="s">
        <v>199</v>
      </c>
      <c r="C4" s="206"/>
      <c r="D4" s="209" t="s">
        <v>200</v>
      </c>
      <c r="E4" s="210"/>
      <c r="F4" s="211"/>
      <c r="G4" s="209" t="s">
        <v>201</v>
      </c>
      <c r="H4" s="210"/>
      <c r="I4" s="211"/>
      <c r="J4" s="209" t="s">
        <v>202</v>
      </c>
      <c r="K4" s="210"/>
      <c r="L4" s="211"/>
      <c r="M4" s="209" t="s">
        <v>203</v>
      </c>
      <c r="N4" s="210"/>
      <c r="O4" s="211"/>
      <c r="P4" s="204" t="s">
        <v>842</v>
      </c>
      <c r="Q4" s="205"/>
      <c r="R4" s="205"/>
      <c r="S4" s="206"/>
    </row>
    <row r="5" spans="2:19">
      <c r="B5" s="207"/>
      <c r="C5" s="208"/>
      <c r="D5" s="153" t="s">
        <v>205</v>
      </c>
      <c r="E5" s="155" t="s">
        <v>206</v>
      </c>
      <c r="F5" s="154" t="s">
        <v>207</v>
      </c>
      <c r="G5" s="153" t="s">
        <v>205</v>
      </c>
      <c r="H5" s="155" t="s">
        <v>206</v>
      </c>
      <c r="I5" s="154" t="s">
        <v>207</v>
      </c>
      <c r="J5" s="153" t="s">
        <v>205</v>
      </c>
      <c r="K5" s="155" t="s">
        <v>206</v>
      </c>
      <c r="L5" s="154" t="s">
        <v>207</v>
      </c>
      <c r="M5" s="153" t="s">
        <v>205</v>
      </c>
      <c r="N5" s="155" t="s">
        <v>206</v>
      </c>
      <c r="O5" s="154" t="s">
        <v>207</v>
      </c>
      <c r="P5" s="156" t="s">
        <v>200</v>
      </c>
      <c r="Q5" s="157" t="s">
        <v>201</v>
      </c>
      <c r="R5" s="157" t="s">
        <v>202</v>
      </c>
      <c r="S5" s="158" t="s">
        <v>203</v>
      </c>
    </row>
    <row r="6" spans="2:19">
      <c r="B6" s="159">
        <v>11</v>
      </c>
      <c r="C6" s="160" t="s">
        <v>772</v>
      </c>
      <c r="D6" s="161">
        <v>3082</v>
      </c>
      <c r="E6" s="162">
        <v>17.914999999999999</v>
      </c>
      <c r="F6" s="163">
        <v>0.73499999999999999</v>
      </c>
      <c r="G6" s="161">
        <v>39627</v>
      </c>
      <c r="H6" s="162">
        <v>258.55200000000002</v>
      </c>
      <c r="I6" s="163">
        <v>1.2210000000000001</v>
      </c>
      <c r="J6" s="161"/>
      <c r="K6" s="162"/>
      <c r="L6" s="164"/>
      <c r="M6" s="161">
        <v>5017</v>
      </c>
      <c r="N6" s="162">
        <v>20.260000000000002</v>
      </c>
      <c r="O6" s="163">
        <v>0.72</v>
      </c>
      <c r="P6" s="165">
        <f>D6/($D$3^(F6)+E6)</f>
        <v>80.703697244279198</v>
      </c>
      <c r="Q6" s="166">
        <f>G6/($D$3^(I6)+H6)</f>
        <v>97.400564423716105</v>
      </c>
      <c r="R6" s="166">
        <f>J6/($D$3^(L6)+K6)</f>
        <v>0</v>
      </c>
      <c r="S6" s="167">
        <f>M6/($D$3^(O6)+N6)</f>
        <v>127.57330643557646</v>
      </c>
    </row>
    <row r="7" spans="2:19">
      <c r="B7" s="168">
        <v>21</v>
      </c>
      <c r="C7" s="169" t="s">
        <v>919</v>
      </c>
      <c r="D7" s="161">
        <v>1032</v>
      </c>
      <c r="E7" s="162">
        <v>3.64</v>
      </c>
      <c r="F7" s="163">
        <v>0.58799999999999997</v>
      </c>
      <c r="G7" s="161">
        <v>9042</v>
      </c>
      <c r="H7" s="162">
        <v>47.671999999999997</v>
      </c>
      <c r="I7" s="163">
        <v>1.04</v>
      </c>
      <c r="J7" s="161"/>
      <c r="K7" s="162"/>
      <c r="L7" s="164"/>
      <c r="M7" s="161">
        <v>2066.6</v>
      </c>
      <c r="N7" s="162">
        <v>7.1660000000000004</v>
      </c>
      <c r="O7" s="163">
        <v>0.65600000000000003</v>
      </c>
      <c r="P7" s="165">
        <f>D7/($D$3^(F7)+E7)</f>
        <v>69.985655247272305</v>
      </c>
      <c r="Q7" s="166">
        <f>G7/($D$3^(I7)+H7)</f>
        <v>76.401237251986601</v>
      </c>
      <c r="R7" s="166">
        <f>J7/($D$3^(L7)+K7)</f>
        <v>0</v>
      </c>
      <c r="S7" s="167">
        <f>M7/($D$3^(O7)+N7)</f>
        <v>94.636443315622472</v>
      </c>
    </row>
    <row r="8" spans="2:19">
      <c r="B8" s="168">
        <v>22</v>
      </c>
      <c r="C8" s="169" t="s">
        <v>920</v>
      </c>
      <c r="D8" s="161"/>
      <c r="E8" s="162"/>
      <c r="F8" s="163"/>
      <c r="G8" s="161"/>
      <c r="H8" s="162"/>
      <c r="I8" s="163"/>
      <c r="J8" s="161"/>
      <c r="K8" s="162"/>
      <c r="L8" s="164"/>
      <c r="M8" s="161"/>
      <c r="N8" s="162"/>
      <c r="O8" s="163"/>
      <c r="P8" s="165">
        <f>P7*1.1</f>
        <v>76.984220771999546</v>
      </c>
      <c r="Q8" s="166">
        <f t="shared" ref="Q8:S8" si="0">Q7*1.1</f>
        <v>84.041360977185263</v>
      </c>
      <c r="R8" s="166">
        <f t="shared" si="0"/>
        <v>0</v>
      </c>
      <c r="S8" s="167">
        <f t="shared" si="0"/>
        <v>104.10008764718472</v>
      </c>
    </row>
    <row r="9" spans="2:19">
      <c r="B9" s="168">
        <v>23</v>
      </c>
      <c r="C9" s="169" t="s">
        <v>921</v>
      </c>
      <c r="D9" s="161"/>
      <c r="E9" s="162"/>
      <c r="F9" s="163"/>
      <c r="G9" s="161"/>
      <c r="H9" s="162"/>
      <c r="I9" s="163"/>
      <c r="J9" s="161"/>
      <c r="K9" s="162"/>
      <c r="L9" s="164"/>
      <c r="M9" s="161"/>
      <c r="N9" s="162"/>
      <c r="O9" s="163"/>
      <c r="P9" s="165">
        <f>P7*1.2</f>
        <v>83.982786296726758</v>
      </c>
      <c r="Q9" s="166">
        <f t="shared" ref="Q9:S9" si="1">Q7*1.2</f>
        <v>91.681484702383912</v>
      </c>
      <c r="R9" s="166">
        <f t="shared" si="1"/>
        <v>0</v>
      </c>
      <c r="S9" s="167">
        <f t="shared" si="1"/>
        <v>113.56373197874696</v>
      </c>
    </row>
    <row r="10" spans="2:19">
      <c r="B10" s="168">
        <v>31</v>
      </c>
      <c r="C10" s="169" t="s">
        <v>922</v>
      </c>
      <c r="D10" s="170">
        <v>387.16</v>
      </c>
      <c r="E10" s="162">
        <v>0.15060000000000001</v>
      </c>
      <c r="F10" s="163">
        <v>0.39500000000000002</v>
      </c>
      <c r="G10" s="170">
        <v>19</v>
      </c>
      <c r="H10" s="162">
        <v>-0.99199999999999999</v>
      </c>
      <c r="I10" s="163">
        <v>4.1000000000000002E-2</v>
      </c>
      <c r="J10" s="170"/>
      <c r="K10" s="162"/>
      <c r="L10" s="164"/>
      <c r="M10" s="170">
        <v>2752</v>
      </c>
      <c r="N10" s="162">
        <v>9.3439999999999994</v>
      </c>
      <c r="O10" s="163">
        <v>0.64</v>
      </c>
      <c r="P10" s="165">
        <f>D10/($D$3^(F10)+E10)</f>
        <v>74.598818195446199</v>
      </c>
      <c r="Q10" s="166">
        <f>G10/($D$3^(I10)+H10)</f>
        <v>99.590826584290085</v>
      </c>
      <c r="R10" s="166">
        <f>J10/($D$3^(L10)+K10)</f>
        <v>0</v>
      </c>
      <c r="S10" s="167">
        <f>M10/($D$3^(O10)+N10)</f>
        <v>119.21186078602491</v>
      </c>
    </row>
    <row r="11" spans="2:19">
      <c r="B11" s="168">
        <v>32</v>
      </c>
      <c r="C11" s="169" t="s">
        <v>923</v>
      </c>
      <c r="D11" s="170"/>
      <c r="E11" s="162"/>
      <c r="F11" s="163"/>
      <c r="G11" s="170"/>
      <c r="H11" s="162"/>
      <c r="I11" s="163"/>
      <c r="J11" s="170"/>
      <c r="K11" s="162"/>
      <c r="L11" s="164"/>
      <c r="M11" s="170"/>
      <c r="N11" s="162"/>
      <c r="O11" s="163"/>
      <c r="P11" s="165">
        <f>P10*1.1</f>
        <v>82.058700014990819</v>
      </c>
      <c r="Q11" s="166">
        <f t="shared" ref="Q11:S11" si="2">Q10*1.1</f>
        <v>109.5499092427191</v>
      </c>
      <c r="R11" s="166">
        <f t="shared" si="2"/>
        <v>0</v>
      </c>
      <c r="S11" s="167">
        <f t="shared" si="2"/>
        <v>131.1330468646274</v>
      </c>
    </row>
    <row r="12" spans="2:19">
      <c r="B12" s="168">
        <v>41</v>
      </c>
      <c r="C12" s="169" t="s">
        <v>770</v>
      </c>
      <c r="D12" s="170">
        <v>2352</v>
      </c>
      <c r="E12" s="162">
        <v>13.704000000000001</v>
      </c>
      <c r="F12" s="163">
        <v>0.75600000000000001</v>
      </c>
      <c r="G12" s="170">
        <v>16067</v>
      </c>
      <c r="H12" s="162">
        <v>102.625</v>
      </c>
      <c r="I12" s="163">
        <v>1.171</v>
      </c>
      <c r="J12" s="170"/>
      <c r="K12" s="162"/>
      <c r="L12" s="164"/>
      <c r="M12" s="170">
        <v>13943</v>
      </c>
      <c r="N12" s="162">
        <v>74.872</v>
      </c>
      <c r="O12" s="163">
        <v>1.1439999999999999</v>
      </c>
      <c r="P12" s="165">
        <f>D12/($D$3^(F12)+E12)</f>
        <v>65.701247971386834</v>
      </c>
      <c r="Q12" s="166">
        <f>G12/($D$3^(I12)+H12)</f>
        <v>71.899008898163899</v>
      </c>
      <c r="R12" s="166">
        <f>J12/($D$3^(L12)+K12)</f>
        <v>0</v>
      </c>
      <c r="S12" s="167">
        <f>M12/($D$3^(O12)+N12)</f>
        <v>76.163595842646629</v>
      </c>
    </row>
    <row r="13" spans="2:19">
      <c r="B13" s="168">
        <v>51</v>
      </c>
      <c r="C13" s="169" t="s">
        <v>924</v>
      </c>
      <c r="D13" s="170">
        <v>503</v>
      </c>
      <c r="E13" s="162">
        <v>0.84599999999999997</v>
      </c>
      <c r="F13" s="163">
        <v>0.41799999999999998</v>
      </c>
      <c r="G13" s="170">
        <v>171.3</v>
      </c>
      <c r="H13" s="162">
        <v>-0.624</v>
      </c>
      <c r="I13" s="163">
        <v>0.21299999999999999</v>
      </c>
      <c r="J13" s="170"/>
      <c r="K13" s="162"/>
      <c r="L13" s="164"/>
      <c r="M13" s="171">
        <v>0.51670000000000005</v>
      </c>
      <c r="N13" s="162">
        <v>-0.99956999999999996</v>
      </c>
      <c r="O13" s="163">
        <v>1E-3</v>
      </c>
      <c r="P13" s="165">
        <f>D13/($D$3^(F13)+E13)</f>
        <v>78.804219827570122</v>
      </c>
      <c r="Q13" s="166">
        <f>G13/($D$3^(I13)+H13)</f>
        <v>96.893655550399899</v>
      </c>
      <c r="R13" s="166">
        <f>J13/($D$3^(L13)+K13)</f>
        <v>0</v>
      </c>
      <c r="S13" s="167">
        <f>M13/($D$3^(O13)+N13)</f>
        <v>113.99291510132456</v>
      </c>
    </row>
    <row r="14" spans="2:19">
      <c r="B14" s="168">
        <v>52</v>
      </c>
      <c r="C14" s="169" t="s">
        <v>925</v>
      </c>
      <c r="D14" s="170"/>
      <c r="E14" s="162"/>
      <c r="F14" s="163"/>
      <c r="G14" s="170"/>
      <c r="H14" s="162"/>
      <c r="I14" s="163"/>
      <c r="J14" s="170"/>
      <c r="K14" s="162"/>
      <c r="L14" s="164"/>
      <c r="M14" s="171"/>
      <c r="N14" s="162"/>
      <c r="O14" s="163"/>
      <c r="P14" s="165">
        <f>P13*1.1</f>
        <v>86.684641810327136</v>
      </c>
      <c r="Q14" s="166">
        <f t="shared" ref="Q14:S14" si="3">Q13*1.1</f>
        <v>106.5830211054399</v>
      </c>
      <c r="R14" s="166">
        <f t="shared" si="3"/>
        <v>0</v>
      </c>
      <c r="S14" s="167">
        <f t="shared" si="3"/>
        <v>125.39220661145703</v>
      </c>
    </row>
    <row r="15" spans="2:19">
      <c r="B15" s="168">
        <v>53</v>
      </c>
      <c r="C15" s="169" t="s">
        <v>926</v>
      </c>
      <c r="D15" s="170"/>
      <c r="E15" s="162"/>
      <c r="F15" s="163"/>
      <c r="G15" s="170"/>
      <c r="H15" s="162"/>
      <c r="I15" s="163"/>
      <c r="J15" s="170"/>
      <c r="K15" s="162"/>
      <c r="L15" s="164"/>
      <c r="M15" s="171"/>
      <c r="N15" s="162"/>
      <c r="O15" s="163"/>
      <c r="P15" s="165">
        <f>P13*1.2</f>
        <v>94.56506379308415</v>
      </c>
      <c r="Q15" s="166">
        <f t="shared" ref="Q15:S15" si="4">Q13*1.2</f>
        <v>116.27238666047987</v>
      </c>
      <c r="R15" s="166">
        <f t="shared" si="4"/>
        <v>0</v>
      </c>
      <c r="S15" s="167">
        <f t="shared" si="4"/>
        <v>136.79149812158946</v>
      </c>
    </row>
    <row r="16" spans="2:19">
      <c r="B16" s="168">
        <v>61</v>
      </c>
      <c r="C16" s="169" t="s">
        <v>773</v>
      </c>
      <c r="D16" s="170">
        <v>1656</v>
      </c>
      <c r="E16" s="162">
        <v>6.0839999999999996</v>
      </c>
      <c r="F16" s="163">
        <v>0.54</v>
      </c>
      <c r="G16" s="170">
        <v>2735</v>
      </c>
      <c r="H16" s="162">
        <v>10.742000000000001</v>
      </c>
      <c r="I16" s="163">
        <v>0.56599999999999995</v>
      </c>
      <c r="J16" s="170"/>
      <c r="K16" s="162"/>
      <c r="L16" s="164"/>
      <c r="M16" s="170">
        <v>297976</v>
      </c>
      <c r="N16" s="162">
        <v>1427.856</v>
      </c>
      <c r="O16" s="163">
        <v>1.5620000000000001</v>
      </c>
      <c r="P16" s="165">
        <f>D16/($D$3^(F16)+E16)</f>
        <v>108.88759113044479</v>
      </c>
      <c r="Q16" s="166">
        <f>G16/($D$3^(I16)+H16)</f>
        <v>130.91610354719288</v>
      </c>
      <c r="R16" s="166">
        <f>J16/($D$3^(L16)+K16)</f>
        <v>0</v>
      </c>
      <c r="S16" s="167">
        <f>M16/($D$3^(O16)+N16)</f>
        <v>147.00935235521757</v>
      </c>
    </row>
    <row r="17" spans="2:19">
      <c r="B17" s="168">
        <v>71</v>
      </c>
      <c r="C17" s="169" t="s">
        <v>774</v>
      </c>
      <c r="D17" s="170">
        <v>-39.700000000000003</v>
      </c>
      <c r="E17" s="162">
        <v>-0.74199999999999999</v>
      </c>
      <c r="F17" s="163">
        <v>-0.33500000000000002</v>
      </c>
      <c r="G17" s="170">
        <v>-45.7</v>
      </c>
      <c r="H17" s="162">
        <v>-0.59799999999999998</v>
      </c>
      <c r="I17" s="163">
        <v>-0.499</v>
      </c>
      <c r="J17" s="170"/>
      <c r="K17" s="162"/>
      <c r="L17" s="164"/>
      <c r="M17" s="170">
        <v>414</v>
      </c>
      <c r="N17" s="162">
        <v>0.23100000000000001</v>
      </c>
      <c r="O17" s="163">
        <v>0.309</v>
      </c>
      <c r="P17" s="165">
        <f>D17/($D$3^(F17)+E17)</f>
        <v>81.302367483208414</v>
      </c>
      <c r="Q17" s="166">
        <f>G17/($D$3^(I17)+H17)</f>
        <v>97.572245821533912</v>
      </c>
      <c r="R17" s="166">
        <f>J17/($D$3^(L17)+K17)</f>
        <v>0</v>
      </c>
      <c r="S17" s="167">
        <f>M17/($D$3^(O17)+N17)</f>
        <v>109.67953729887562</v>
      </c>
    </row>
    <row r="18" spans="2:19">
      <c r="B18" s="153">
        <v>81</v>
      </c>
      <c r="C18" s="172" t="s">
        <v>775</v>
      </c>
      <c r="D18" s="173">
        <v>4376</v>
      </c>
      <c r="E18" s="174">
        <v>23.009</v>
      </c>
      <c r="F18" s="175">
        <v>0.86799999999999999</v>
      </c>
      <c r="G18" s="173">
        <v>4519</v>
      </c>
      <c r="H18" s="174">
        <v>18.689</v>
      </c>
      <c r="I18" s="175">
        <v>0.83499999999999996</v>
      </c>
      <c r="J18" s="173"/>
      <c r="K18" s="174"/>
      <c r="L18" s="176"/>
      <c r="M18" s="173">
        <v>6877</v>
      </c>
      <c r="N18" s="174">
        <v>25.125</v>
      </c>
      <c r="O18" s="175">
        <v>0.83599999999999997</v>
      </c>
      <c r="P18" s="177">
        <f>D18/($D$3^(F18)+E18)</f>
        <v>75.502894683347435</v>
      </c>
      <c r="Q18" s="178">
        <f>G18/($D$3^(I18)+H18)</f>
        <v>91.810269701742385</v>
      </c>
      <c r="R18" s="178">
        <f>J18/($D$3^(L18)+K18)</f>
        <v>0</v>
      </c>
      <c r="S18" s="179">
        <f>M18/($D$3^(O18)+N18)</f>
        <v>123.2827489483301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25" right="0.25" top="0.75" bottom="0.75" header="0.3" footer="0.3"/>
  <pageSetup paperSize="9" scale="63" orientation="landscape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ADB5-5C85-463F-B707-1088EA63D99A}">
  <dimension ref="B2:S7"/>
  <sheetViews>
    <sheetView workbookViewId="0">
      <selection activeCell="A39" sqref="A39"/>
    </sheetView>
  </sheetViews>
  <sheetFormatPr defaultRowHeight="13.5"/>
  <cols>
    <col min="1" max="1" width="9" style="36"/>
    <col min="2" max="2" width="4.75" style="36" customWidth="1"/>
    <col min="3" max="3" width="13.375" style="36" customWidth="1"/>
    <col min="4" max="19" width="8.25" style="36" customWidth="1"/>
    <col min="20" max="16384" width="9" style="36"/>
  </cols>
  <sheetData>
    <row r="2" spans="2:19">
      <c r="B2" s="36" t="s">
        <v>928</v>
      </c>
    </row>
    <row r="3" spans="2:19">
      <c r="B3" s="36" t="s">
        <v>198</v>
      </c>
      <c r="D3" s="36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78" t="s">
        <v>776</v>
      </c>
      <c r="D6" s="79">
        <v>8836</v>
      </c>
      <c r="E6" s="136">
        <v>50</v>
      </c>
      <c r="F6" s="79"/>
      <c r="G6" s="79">
        <v>10105</v>
      </c>
      <c r="H6" s="79">
        <v>50</v>
      </c>
      <c r="I6" s="79"/>
      <c r="J6" s="79">
        <v>10804</v>
      </c>
      <c r="K6" s="79">
        <v>51</v>
      </c>
      <c r="L6" s="79"/>
      <c r="M6" s="79">
        <v>11573</v>
      </c>
      <c r="N6" s="79">
        <v>51</v>
      </c>
      <c r="O6" s="79"/>
      <c r="P6" s="42">
        <f>D6/($D$3+E6)</f>
        <v>80.327272727272728</v>
      </c>
      <c r="Q6" s="42">
        <f>G6/($D$3+H6)</f>
        <v>91.86363636363636</v>
      </c>
      <c r="R6" s="42">
        <f>J6/($D$3+K6)</f>
        <v>97.333333333333329</v>
      </c>
      <c r="S6" s="42">
        <f>M6/($D$3+N6)</f>
        <v>104.26126126126127</v>
      </c>
    </row>
    <row r="7" spans="2:19">
      <c r="B7" s="29">
        <v>2</v>
      </c>
      <c r="C7" s="78" t="s">
        <v>777</v>
      </c>
      <c r="D7" s="79">
        <v>285</v>
      </c>
      <c r="E7" s="136">
        <v>0.4</v>
      </c>
      <c r="F7" s="110">
        <v>0.33333333333333331</v>
      </c>
      <c r="G7" s="80">
        <v>556</v>
      </c>
      <c r="H7" s="136">
        <v>0.5</v>
      </c>
      <c r="I7" s="110">
        <v>0.4</v>
      </c>
      <c r="J7" s="79">
        <v>641</v>
      </c>
      <c r="K7" s="136">
        <v>0.7</v>
      </c>
      <c r="L7" s="110">
        <v>0.4</v>
      </c>
      <c r="M7" s="79">
        <v>474</v>
      </c>
      <c r="N7" s="136">
        <v>0.1</v>
      </c>
      <c r="O7" s="110">
        <v>0.33333333333333331</v>
      </c>
      <c r="P7" s="42">
        <f>D7/($D$3^F7+E7)</f>
        <v>66.050693486114852</v>
      </c>
      <c r="Q7" s="42">
        <f>G7/($D$3^I7+H7)</f>
        <v>98.520058669703758</v>
      </c>
      <c r="R7" s="42">
        <f>J7/($D$3^L7+K7)</f>
        <v>109.694141989869</v>
      </c>
      <c r="S7" s="42">
        <f>M7/($D$3^O7+N7)</f>
        <v>118.0611771953714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  <pageSetup paperSize="9" orientation="portrait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4E4EA-51AC-4566-B32F-0E0BBA0672E8}">
  <dimension ref="C2:T21"/>
  <sheetViews>
    <sheetView workbookViewId="0">
      <selection activeCell="D33" sqref="D33"/>
    </sheetView>
  </sheetViews>
  <sheetFormatPr defaultRowHeight="13.5"/>
  <cols>
    <col min="1" max="1" width="11" style="36" bestFit="1" customWidth="1"/>
    <col min="2" max="2" width="9" style="36"/>
    <col min="3" max="3" width="4.75" style="36" customWidth="1"/>
    <col min="4" max="4" width="16" style="36" customWidth="1"/>
    <col min="5" max="16" width="8.5" style="36" customWidth="1"/>
    <col min="17" max="20" width="9.625" style="36" customWidth="1"/>
    <col min="21" max="16384" width="9" style="36"/>
  </cols>
  <sheetData>
    <row r="2" spans="3:20">
      <c r="C2" s="36" t="s">
        <v>850</v>
      </c>
    </row>
    <row r="3" spans="3:20">
      <c r="C3" s="36" t="s">
        <v>198</v>
      </c>
      <c r="E3" s="37">
        <v>60</v>
      </c>
    </row>
    <row r="4" spans="3:20">
      <c r="C4" s="185" t="s">
        <v>199</v>
      </c>
      <c r="D4" s="185"/>
      <c r="E4" s="185" t="s">
        <v>484</v>
      </c>
      <c r="F4" s="185"/>
      <c r="G4" s="185"/>
      <c r="H4" s="185" t="s">
        <v>485</v>
      </c>
      <c r="I4" s="185"/>
      <c r="J4" s="185"/>
      <c r="K4" s="185" t="s">
        <v>486</v>
      </c>
      <c r="L4" s="185"/>
      <c r="M4" s="185"/>
      <c r="N4" s="185" t="s">
        <v>487</v>
      </c>
      <c r="O4" s="185"/>
      <c r="P4" s="185"/>
      <c r="Q4" s="185" t="s">
        <v>842</v>
      </c>
      <c r="R4" s="185"/>
      <c r="S4" s="185"/>
      <c r="T4" s="185"/>
    </row>
    <row r="5" spans="3:20">
      <c r="C5" s="185"/>
      <c r="D5" s="185"/>
      <c r="E5" s="29" t="s">
        <v>488</v>
      </c>
      <c r="F5" s="29" t="s">
        <v>489</v>
      </c>
      <c r="G5" s="29" t="s">
        <v>207</v>
      </c>
      <c r="H5" s="29" t="s">
        <v>205</v>
      </c>
      <c r="I5" s="29" t="s">
        <v>206</v>
      </c>
      <c r="J5" s="29" t="s">
        <v>490</v>
      </c>
      <c r="K5" s="29" t="s">
        <v>205</v>
      </c>
      <c r="L5" s="29" t="s">
        <v>206</v>
      </c>
      <c r="M5" s="29" t="s">
        <v>490</v>
      </c>
      <c r="N5" s="29" t="s">
        <v>205</v>
      </c>
      <c r="O5" s="29" t="s">
        <v>206</v>
      </c>
      <c r="P5" s="29" t="s">
        <v>490</v>
      </c>
      <c r="Q5" s="29" t="s">
        <v>484</v>
      </c>
      <c r="R5" s="29" t="s">
        <v>485</v>
      </c>
      <c r="S5" s="29" t="s">
        <v>486</v>
      </c>
      <c r="T5" s="29" t="s">
        <v>487</v>
      </c>
    </row>
    <row r="6" spans="3:20">
      <c r="C6" s="39">
        <v>1</v>
      </c>
      <c r="D6" s="39" t="s">
        <v>491</v>
      </c>
      <c r="E6" s="39">
        <v>1611</v>
      </c>
      <c r="F6" s="39">
        <v>7.73</v>
      </c>
      <c r="G6" s="39">
        <v>0.75</v>
      </c>
      <c r="H6" s="39">
        <v>2006</v>
      </c>
      <c r="I6" s="47">
        <v>7.1</v>
      </c>
      <c r="J6" s="39">
        <v>0.75</v>
      </c>
      <c r="K6" s="39">
        <v>2309</v>
      </c>
      <c r="L6" s="39">
        <v>7.31</v>
      </c>
      <c r="M6" s="39">
        <v>0.75</v>
      </c>
      <c r="N6" s="39">
        <v>2483</v>
      </c>
      <c r="O6" s="39">
        <v>4.58</v>
      </c>
      <c r="P6" s="39">
        <v>0.75</v>
      </c>
      <c r="Q6" s="42">
        <f t="shared" ref="Q6:Q21" si="0">E6/($E$3^G6+F6)</f>
        <v>55.004999634263996</v>
      </c>
      <c r="R6" s="42">
        <f t="shared" ref="R6:R21" si="1">H6/($E$3^(J6)+I6)</f>
        <v>69.997303734394023</v>
      </c>
      <c r="S6" s="42">
        <f t="shared" ref="S6:S21" si="2">K6/($E$3^(M6)+L6)</f>
        <v>79.984074633028541</v>
      </c>
      <c r="T6" s="42">
        <f t="shared" ref="T6:T21" si="3">N6/($E$3^(P6)+O6)</f>
        <v>94.994894906646948</v>
      </c>
    </row>
    <row r="7" spans="3:20">
      <c r="C7" s="39">
        <v>2</v>
      </c>
      <c r="D7" s="39" t="s">
        <v>492</v>
      </c>
      <c r="E7" s="39">
        <v>1936</v>
      </c>
      <c r="F7" s="39">
        <v>10.71</v>
      </c>
      <c r="G7" s="39">
        <v>0.75</v>
      </c>
      <c r="H7" s="39">
        <v>2542</v>
      </c>
      <c r="I7" s="39">
        <v>10.220000000000001</v>
      </c>
      <c r="J7" s="39">
        <v>0.75</v>
      </c>
      <c r="K7" s="39">
        <v>2729</v>
      </c>
      <c r="L7" s="39">
        <v>8.76</v>
      </c>
      <c r="M7" s="39">
        <v>0.75</v>
      </c>
      <c r="N7" s="39">
        <v>3032</v>
      </c>
      <c r="O7" s="39">
        <v>8.76</v>
      </c>
      <c r="P7" s="39">
        <v>0.75</v>
      </c>
      <c r="Q7" s="42">
        <f t="shared" si="0"/>
        <v>59.997062032284184</v>
      </c>
      <c r="R7" s="42">
        <f t="shared" si="1"/>
        <v>79.991826565351133</v>
      </c>
      <c r="S7" s="42">
        <f t="shared" si="2"/>
        <v>90.011801322242562</v>
      </c>
      <c r="T7" s="42">
        <f t="shared" si="3"/>
        <v>100.0057829274604</v>
      </c>
    </row>
    <row r="8" spans="3:20">
      <c r="C8" s="39">
        <v>3</v>
      </c>
      <c r="D8" s="48" t="s">
        <v>493</v>
      </c>
      <c r="E8" s="39">
        <v>1400</v>
      </c>
      <c r="F8" s="39">
        <v>6.45</v>
      </c>
      <c r="G8" s="39">
        <v>0.75</v>
      </c>
      <c r="H8" s="39">
        <v>1686</v>
      </c>
      <c r="I8" s="39">
        <v>4.38</v>
      </c>
      <c r="J8" s="39">
        <v>0.75</v>
      </c>
      <c r="K8" s="39">
        <v>1879</v>
      </c>
      <c r="L8" s="47">
        <v>3.5</v>
      </c>
      <c r="M8" s="39">
        <v>0.75</v>
      </c>
      <c r="N8" s="39">
        <v>2070</v>
      </c>
      <c r="O8" s="39">
        <v>2.79</v>
      </c>
      <c r="P8" s="39">
        <v>0.75</v>
      </c>
      <c r="Q8" s="42">
        <f t="shared" si="0"/>
        <v>49.985278054231422</v>
      </c>
      <c r="R8" s="42">
        <f t="shared" si="1"/>
        <v>65.000538330293651</v>
      </c>
      <c r="S8" s="42">
        <f t="shared" si="2"/>
        <v>74.985294109439167</v>
      </c>
      <c r="T8" s="42">
        <f t="shared" si="3"/>
        <v>85.016388407465087</v>
      </c>
    </row>
    <row r="9" spans="3:20">
      <c r="C9" s="39">
        <v>4</v>
      </c>
      <c r="D9" s="39" t="s">
        <v>494</v>
      </c>
      <c r="E9" s="39">
        <v>1611</v>
      </c>
      <c r="F9" s="39">
        <v>7.73</v>
      </c>
      <c r="G9" s="39">
        <v>0.75</v>
      </c>
      <c r="H9" s="39">
        <v>2331</v>
      </c>
      <c r="I9" s="39">
        <v>9.52</v>
      </c>
      <c r="J9" s="39">
        <v>0.75</v>
      </c>
      <c r="K9" s="39">
        <v>2751</v>
      </c>
      <c r="L9" s="39">
        <v>10.81</v>
      </c>
      <c r="M9" s="39">
        <v>0.75</v>
      </c>
      <c r="N9" s="39">
        <v>3264</v>
      </c>
      <c r="O9" s="39">
        <v>11.08</v>
      </c>
      <c r="P9" s="39">
        <v>0.75</v>
      </c>
      <c r="Q9" s="42">
        <f t="shared" si="0"/>
        <v>55.004999634263996</v>
      </c>
      <c r="R9" s="42">
        <f t="shared" si="1"/>
        <v>75.004231132062117</v>
      </c>
      <c r="S9" s="42">
        <f t="shared" si="2"/>
        <v>84.990701658500299</v>
      </c>
      <c r="T9" s="42">
        <f t="shared" si="3"/>
        <v>100.00537186396718</v>
      </c>
    </row>
    <row r="10" spans="3:20">
      <c r="C10" s="39">
        <v>5</v>
      </c>
      <c r="D10" s="39" t="s">
        <v>495</v>
      </c>
      <c r="E10" s="39">
        <v>1290</v>
      </c>
      <c r="F10" s="39">
        <v>4.24</v>
      </c>
      <c r="G10" s="39">
        <v>0.75</v>
      </c>
      <c r="H10" s="39">
        <v>1686</v>
      </c>
      <c r="I10" s="39">
        <v>4.38</v>
      </c>
      <c r="J10" s="39">
        <v>0.75</v>
      </c>
      <c r="K10" s="39">
        <v>1989</v>
      </c>
      <c r="L10" s="39">
        <v>4.96</v>
      </c>
      <c r="M10" s="39">
        <v>0.75</v>
      </c>
      <c r="N10" s="39">
        <v>2388</v>
      </c>
      <c r="O10" s="39">
        <v>4.97</v>
      </c>
      <c r="P10" s="39">
        <v>0.75</v>
      </c>
      <c r="Q10" s="42">
        <f t="shared" si="0"/>
        <v>50.003398064671096</v>
      </c>
      <c r="R10" s="42">
        <f t="shared" si="1"/>
        <v>65.000538330293651</v>
      </c>
      <c r="S10" s="42">
        <f t="shared" si="2"/>
        <v>75.004958705133149</v>
      </c>
      <c r="T10" s="42">
        <f t="shared" si="3"/>
        <v>90.017256903715364</v>
      </c>
    </row>
    <row r="11" spans="3:20">
      <c r="C11" s="39">
        <v>6</v>
      </c>
      <c r="D11" s="39" t="s">
        <v>496</v>
      </c>
      <c r="E11" s="39">
        <v>1724</v>
      </c>
      <c r="F11" s="39">
        <v>9.7899999999999991</v>
      </c>
      <c r="G11" s="39">
        <v>0.75</v>
      </c>
      <c r="H11" s="39">
        <v>2102</v>
      </c>
      <c r="I11" s="39">
        <v>6.47</v>
      </c>
      <c r="J11" s="39">
        <v>0.75</v>
      </c>
      <c r="K11" s="39">
        <v>2309</v>
      </c>
      <c r="L11" s="39">
        <v>7.31</v>
      </c>
      <c r="M11" s="39">
        <v>0.75</v>
      </c>
      <c r="N11" s="39">
        <v>2594</v>
      </c>
      <c r="O11" s="39">
        <v>5.75</v>
      </c>
      <c r="P11" s="39">
        <v>0.75</v>
      </c>
      <c r="Q11" s="42">
        <f t="shared" si="0"/>
        <v>54.995101178079913</v>
      </c>
      <c r="R11" s="42">
        <f t="shared" si="1"/>
        <v>74.995771985487664</v>
      </c>
      <c r="S11" s="42">
        <f t="shared" si="2"/>
        <v>79.984074633028541</v>
      </c>
      <c r="T11" s="42">
        <f t="shared" si="3"/>
        <v>94.989620784061742</v>
      </c>
    </row>
    <row r="12" spans="3:20">
      <c r="C12" s="39">
        <v>7</v>
      </c>
      <c r="D12" s="39" t="s">
        <v>497</v>
      </c>
      <c r="E12" s="39">
        <v>1496</v>
      </c>
      <c r="F12" s="39">
        <v>5.65</v>
      </c>
      <c r="G12" s="39">
        <v>0.75</v>
      </c>
      <c r="H12" s="39">
        <v>1895</v>
      </c>
      <c r="I12" s="39">
        <v>5.51</v>
      </c>
      <c r="J12" s="39">
        <v>0.75</v>
      </c>
      <c r="K12" s="39">
        <v>2197</v>
      </c>
      <c r="L12" s="39">
        <v>5.91</v>
      </c>
      <c r="M12" s="39">
        <v>0.75</v>
      </c>
      <c r="N12" s="39">
        <v>2594</v>
      </c>
      <c r="O12" s="39">
        <v>5.75</v>
      </c>
      <c r="P12" s="39">
        <v>0.75</v>
      </c>
      <c r="Q12" s="42">
        <f t="shared" si="0"/>
        <v>54.983329705773322</v>
      </c>
      <c r="R12" s="42">
        <f t="shared" si="1"/>
        <v>70.008228451490382</v>
      </c>
      <c r="S12" s="42">
        <f t="shared" si="2"/>
        <v>79.983262949851621</v>
      </c>
      <c r="T12" s="42">
        <f t="shared" si="3"/>
        <v>94.989620784061742</v>
      </c>
    </row>
    <row r="13" spans="3:20">
      <c r="C13" s="39">
        <v>8</v>
      </c>
      <c r="D13" s="39" t="s">
        <v>498</v>
      </c>
      <c r="E13" s="39">
        <v>1936</v>
      </c>
      <c r="F13" s="39">
        <v>10.71</v>
      </c>
      <c r="G13" s="39">
        <v>0.75</v>
      </c>
      <c r="H13" s="39">
        <v>2658</v>
      </c>
      <c r="I13" s="39">
        <v>11.67</v>
      </c>
      <c r="J13" s="39">
        <v>0.75</v>
      </c>
      <c r="K13" s="39">
        <v>3081</v>
      </c>
      <c r="L13" s="39">
        <v>12.67</v>
      </c>
      <c r="M13" s="39">
        <v>0.75</v>
      </c>
      <c r="N13" s="39">
        <v>3714</v>
      </c>
      <c r="O13" s="39">
        <v>13.81</v>
      </c>
      <c r="P13" s="39">
        <v>0.75</v>
      </c>
      <c r="Q13" s="42">
        <f t="shared" si="0"/>
        <v>59.997062032284184</v>
      </c>
      <c r="R13" s="42">
        <f t="shared" si="1"/>
        <v>79.992183234191998</v>
      </c>
      <c r="S13" s="42">
        <f t="shared" si="2"/>
        <v>90.013374783789573</v>
      </c>
      <c r="T13" s="42">
        <f t="shared" si="3"/>
        <v>105.00944617456547</v>
      </c>
    </row>
    <row r="14" spans="3:20">
      <c r="C14" s="39">
        <v>9</v>
      </c>
      <c r="D14" s="48" t="s">
        <v>499</v>
      </c>
      <c r="E14" s="39">
        <v>1516</v>
      </c>
      <c r="F14" s="39">
        <v>8.76</v>
      </c>
      <c r="G14" s="39">
        <v>0.75</v>
      </c>
      <c r="H14" s="39">
        <v>1783</v>
      </c>
      <c r="I14" s="39">
        <v>3.91</v>
      </c>
      <c r="J14" s="39">
        <v>0.75</v>
      </c>
      <c r="K14" s="39">
        <v>1989</v>
      </c>
      <c r="L14" s="39">
        <v>4.96</v>
      </c>
      <c r="M14" s="39">
        <v>0.75</v>
      </c>
      <c r="N14" s="39">
        <v>2181</v>
      </c>
      <c r="O14" s="47">
        <v>4.0999999999999996</v>
      </c>
      <c r="P14" s="39">
        <v>0.75</v>
      </c>
      <c r="Q14" s="42">
        <f t="shared" si="0"/>
        <v>50.002891463730201</v>
      </c>
      <c r="R14" s="42">
        <f t="shared" si="1"/>
        <v>70.008745390191763</v>
      </c>
      <c r="S14" s="42">
        <f t="shared" si="2"/>
        <v>75.004958705133149</v>
      </c>
      <c r="T14" s="42">
        <f t="shared" si="3"/>
        <v>85.001910847175608</v>
      </c>
    </row>
    <row r="15" spans="3:20">
      <c r="C15" s="39">
        <v>10</v>
      </c>
      <c r="D15" s="39" t="s">
        <v>500</v>
      </c>
      <c r="E15" s="39">
        <v>1819</v>
      </c>
      <c r="F15" s="39">
        <v>8.76</v>
      </c>
      <c r="G15" s="39">
        <v>0.75</v>
      </c>
      <c r="H15" s="39">
        <v>2542</v>
      </c>
      <c r="I15" s="39">
        <v>10.220000000000001</v>
      </c>
      <c r="J15" s="39">
        <v>0.75</v>
      </c>
      <c r="K15" s="39">
        <v>2961</v>
      </c>
      <c r="L15" s="39">
        <v>11.34</v>
      </c>
      <c r="M15" s="39">
        <v>0.75</v>
      </c>
      <c r="N15" s="39">
        <v>3476</v>
      </c>
      <c r="O15" s="39">
        <v>11.55</v>
      </c>
      <c r="P15" s="39">
        <v>0.75</v>
      </c>
      <c r="Q15" s="42">
        <f t="shared" si="0"/>
        <v>59.996873068948048</v>
      </c>
      <c r="R15" s="42">
        <f t="shared" si="1"/>
        <v>79.991826565351133</v>
      </c>
      <c r="S15" s="42">
        <f t="shared" si="2"/>
        <v>90.004796468355892</v>
      </c>
      <c r="T15" s="42">
        <f t="shared" si="3"/>
        <v>104.98894821068151</v>
      </c>
    </row>
    <row r="16" spans="3:20">
      <c r="C16" s="39">
        <v>11</v>
      </c>
      <c r="D16" s="48" t="s">
        <v>501</v>
      </c>
      <c r="E16" s="39">
        <v>1843</v>
      </c>
      <c r="F16" s="39">
        <v>11.95</v>
      </c>
      <c r="G16" s="39">
        <v>0.75</v>
      </c>
      <c r="H16" s="39">
        <v>3233</v>
      </c>
      <c r="I16" s="39">
        <v>16.48</v>
      </c>
      <c r="J16" s="39">
        <v>0.75</v>
      </c>
      <c r="K16" s="39">
        <v>4290</v>
      </c>
      <c r="L16" s="47">
        <v>23.6</v>
      </c>
      <c r="M16" s="39">
        <v>0.75</v>
      </c>
      <c r="N16" s="39">
        <v>5936</v>
      </c>
      <c r="O16" s="39">
        <v>30.06</v>
      </c>
      <c r="P16" s="39">
        <v>0.75</v>
      </c>
      <c r="Q16" s="42">
        <f t="shared" si="0"/>
        <v>55.001385644620974</v>
      </c>
      <c r="R16" s="42">
        <f t="shared" si="1"/>
        <v>84.993402140388056</v>
      </c>
      <c r="S16" s="42">
        <f t="shared" si="2"/>
        <v>94.999259533041922</v>
      </c>
      <c r="T16" s="42">
        <f t="shared" si="3"/>
        <v>114.99809422923995</v>
      </c>
    </row>
    <row r="17" spans="3:20">
      <c r="C17" s="39">
        <v>12</v>
      </c>
      <c r="D17" s="39" t="s">
        <v>502</v>
      </c>
      <c r="E17" s="39">
        <v>1724</v>
      </c>
      <c r="F17" s="39">
        <v>9.7899999999999991</v>
      </c>
      <c r="G17" s="39">
        <v>0.75</v>
      </c>
      <c r="H17" s="39">
        <v>2217</v>
      </c>
      <c r="I17" s="47">
        <v>8</v>
      </c>
      <c r="J17" s="39">
        <v>0.75</v>
      </c>
      <c r="K17" s="39">
        <v>2520</v>
      </c>
      <c r="L17" s="39">
        <v>8.09</v>
      </c>
      <c r="M17" s="39">
        <v>0.75</v>
      </c>
      <c r="N17" s="39">
        <v>2804</v>
      </c>
      <c r="O17" s="39">
        <v>6.48</v>
      </c>
      <c r="P17" s="39">
        <v>0.75</v>
      </c>
      <c r="Q17" s="42">
        <f t="shared" si="0"/>
        <v>54.995101178079913</v>
      </c>
      <c r="R17" s="42">
        <f t="shared" si="1"/>
        <v>75.004448713327861</v>
      </c>
      <c r="S17" s="42">
        <f t="shared" si="2"/>
        <v>84.996594368203631</v>
      </c>
      <c r="T17" s="42">
        <f t="shared" si="3"/>
        <v>100.00625318063788</v>
      </c>
    </row>
    <row r="18" spans="3:20">
      <c r="C18" s="39">
        <v>13</v>
      </c>
      <c r="D18" s="39" t="s">
        <v>503</v>
      </c>
      <c r="E18" s="39">
        <v>1936</v>
      </c>
      <c r="F18" s="39">
        <v>10.71</v>
      </c>
      <c r="G18" s="39">
        <v>0.75</v>
      </c>
      <c r="H18" s="39">
        <v>3110</v>
      </c>
      <c r="I18" s="39">
        <v>15.03</v>
      </c>
      <c r="J18" s="39">
        <v>0.75</v>
      </c>
      <c r="K18" s="39">
        <v>3780</v>
      </c>
      <c r="L18" s="39">
        <v>18.23</v>
      </c>
      <c r="M18" s="39">
        <v>0.75</v>
      </c>
      <c r="N18" s="39">
        <v>4797</v>
      </c>
      <c r="O18" s="39">
        <v>22.05</v>
      </c>
      <c r="P18" s="39">
        <v>0.75</v>
      </c>
      <c r="Q18" s="42">
        <f t="shared" si="0"/>
        <v>59.997062032284184</v>
      </c>
      <c r="R18" s="42">
        <f t="shared" si="1"/>
        <v>84.999973461102527</v>
      </c>
      <c r="S18" s="42">
        <f t="shared" si="2"/>
        <v>95.002929553826476</v>
      </c>
      <c r="T18" s="42">
        <f t="shared" si="3"/>
        <v>110.00212943767829</v>
      </c>
    </row>
    <row r="19" spans="3:20">
      <c r="C19" s="39">
        <v>14</v>
      </c>
      <c r="D19" s="39" t="s">
        <v>504</v>
      </c>
      <c r="E19" s="39">
        <v>1819</v>
      </c>
      <c r="F19" s="39">
        <v>8.76</v>
      </c>
      <c r="G19" s="39">
        <v>0.75</v>
      </c>
      <c r="H19" s="39">
        <v>2778</v>
      </c>
      <c r="I19" s="39">
        <v>13.17</v>
      </c>
      <c r="J19" s="39">
        <v>0.75</v>
      </c>
      <c r="K19" s="39">
        <v>3201</v>
      </c>
      <c r="L19" s="39">
        <v>14.01</v>
      </c>
      <c r="M19" s="39">
        <v>0.75</v>
      </c>
      <c r="N19" s="39">
        <v>3955</v>
      </c>
      <c r="O19" s="39">
        <v>16.11</v>
      </c>
      <c r="P19" s="39">
        <v>0.75</v>
      </c>
      <c r="Q19" s="42">
        <f t="shared" si="0"/>
        <v>59.996873068948048</v>
      </c>
      <c r="R19" s="42">
        <f t="shared" si="1"/>
        <v>79.992520859894995</v>
      </c>
      <c r="S19" s="42">
        <f t="shared" si="2"/>
        <v>89.996001922676086</v>
      </c>
      <c r="T19" s="42">
        <f t="shared" si="3"/>
        <v>104.99559561747931</v>
      </c>
    </row>
    <row r="20" spans="3:20">
      <c r="C20" s="39">
        <v>15</v>
      </c>
      <c r="D20" s="39" t="s">
        <v>505</v>
      </c>
      <c r="E20" s="39">
        <v>1819</v>
      </c>
      <c r="F20" s="39">
        <v>8.76</v>
      </c>
      <c r="G20" s="39">
        <v>0.75</v>
      </c>
      <c r="H20" s="39">
        <v>2542</v>
      </c>
      <c r="I20" s="39">
        <v>10.220000000000001</v>
      </c>
      <c r="J20" s="39">
        <v>0.75</v>
      </c>
      <c r="K20" s="39">
        <v>2846</v>
      </c>
      <c r="L20" s="39">
        <v>10.06</v>
      </c>
      <c r="M20" s="39">
        <v>0.75</v>
      </c>
      <c r="N20" s="39">
        <v>3358</v>
      </c>
      <c r="O20" s="39">
        <v>10.42</v>
      </c>
      <c r="P20" s="39">
        <v>0.75</v>
      </c>
      <c r="Q20" s="42">
        <f t="shared" si="0"/>
        <v>59.996873068948048</v>
      </c>
      <c r="R20" s="42">
        <f t="shared" si="1"/>
        <v>79.991826565351133</v>
      </c>
      <c r="S20" s="42">
        <f t="shared" si="2"/>
        <v>90.011316104986463</v>
      </c>
      <c r="T20" s="42">
        <f t="shared" si="3"/>
        <v>105.00888399652044</v>
      </c>
    </row>
    <row r="21" spans="3:20">
      <c r="C21" s="39">
        <v>16</v>
      </c>
      <c r="D21" s="39" t="s">
        <v>506</v>
      </c>
      <c r="E21" s="39">
        <v>1496</v>
      </c>
      <c r="F21" s="39">
        <v>5.65</v>
      </c>
      <c r="G21" s="39">
        <v>0.75</v>
      </c>
      <c r="H21" s="39">
        <v>1895</v>
      </c>
      <c r="I21" s="39">
        <v>5.51</v>
      </c>
      <c r="J21" s="39">
        <v>0.75</v>
      </c>
      <c r="K21" s="39">
        <v>2085</v>
      </c>
      <c r="L21" s="47">
        <v>4.5</v>
      </c>
      <c r="M21" s="39">
        <v>0.75</v>
      </c>
      <c r="N21" s="39">
        <v>2388</v>
      </c>
      <c r="O21" s="39">
        <v>4.97</v>
      </c>
      <c r="P21" s="39">
        <v>0.75</v>
      </c>
      <c r="Q21" s="42">
        <f t="shared" si="0"/>
        <v>54.983329705773322</v>
      </c>
      <c r="R21" s="42">
        <f t="shared" si="1"/>
        <v>70.008228451490382</v>
      </c>
      <c r="S21" s="42">
        <f t="shared" si="2"/>
        <v>80.013057769422545</v>
      </c>
      <c r="T21" s="42">
        <f t="shared" si="3"/>
        <v>90.017256903715364</v>
      </c>
    </row>
  </sheetData>
  <mergeCells count="6">
    <mergeCell ref="Q4:T4"/>
    <mergeCell ref="C4:D5"/>
    <mergeCell ref="E4:G4"/>
    <mergeCell ref="H4:J4"/>
    <mergeCell ref="K4:M4"/>
    <mergeCell ref="N4:P4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7D19A-5208-4DE8-BB77-0F2257D2B3E4}">
  <dimension ref="B2:M28"/>
  <sheetViews>
    <sheetView zoomScaleNormal="100" workbookViewId="0">
      <selection activeCell="B10" sqref="B10"/>
    </sheetView>
  </sheetViews>
  <sheetFormatPr defaultRowHeight="13.5"/>
  <cols>
    <col min="1" max="1" width="11" style="36" bestFit="1" customWidth="1"/>
    <col min="2" max="2" width="9" style="36"/>
    <col min="3" max="3" width="4.75" style="36" customWidth="1"/>
    <col min="4" max="4" width="14.375" style="36" customWidth="1"/>
    <col min="5" max="12" width="9.625" style="36" customWidth="1"/>
    <col min="13" max="13" width="10.5" style="36" customWidth="1"/>
    <col min="14" max="16384" width="9" style="36"/>
  </cols>
  <sheetData>
    <row r="2" spans="2:13">
      <c r="C2" s="36" t="s">
        <v>851</v>
      </c>
    </row>
    <row r="3" spans="2:13">
      <c r="C3" s="36" t="s">
        <v>849</v>
      </c>
      <c r="E3" s="37">
        <v>60</v>
      </c>
    </row>
    <row r="4" spans="2:13">
      <c r="C4" s="187" t="s">
        <v>507</v>
      </c>
      <c r="D4" s="185"/>
      <c r="E4" s="185" t="s">
        <v>844</v>
      </c>
      <c r="F4" s="185"/>
      <c r="G4" s="185"/>
      <c r="H4" s="185"/>
      <c r="I4" s="185" t="s">
        <v>845</v>
      </c>
      <c r="J4" s="185"/>
      <c r="K4" s="185"/>
      <c r="L4" s="185"/>
      <c r="M4" s="188" t="s">
        <v>14</v>
      </c>
    </row>
    <row r="5" spans="2:13">
      <c r="C5" s="185"/>
      <c r="D5" s="185"/>
      <c r="E5" s="38" t="s">
        <v>200</v>
      </c>
      <c r="F5" s="38" t="s">
        <v>201</v>
      </c>
      <c r="G5" s="38" t="s">
        <v>202</v>
      </c>
      <c r="H5" s="38" t="s">
        <v>203</v>
      </c>
      <c r="I5" s="38" t="s">
        <v>200</v>
      </c>
      <c r="J5" s="38" t="s">
        <v>201</v>
      </c>
      <c r="K5" s="38" t="s">
        <v>202</v>
      </c>
      <c r="L5" s="38" t="s">
        <v>203</v>
      </c>
      <c r="M5" s="189"/>
    </row>
    <row r="6" spans="2:13">
      <c r="B6" s="51"/>
      <c r="C6" s="29">
        <v>1</v>
      </c>
      <c r="D6" s="39" t="s">
        <v>509</v>
      </c>
      <c r="E6" s="42">
        <v>48.1</v>
      </c>
      <c r="F6" s="42">
        <v>60.1</v>
      </c>
      <c r="G6" s="42">
        <v>65.5</v>
      </c>
      <c r="H6" s="42">
        <v>73</v>
      </c>
      <c r="I6" s="56">
        <v>47.4</v>
      </c>
      <c r="J6" s="56">
        <v>59</v>
      </c>
      <c r="K6" s="56">
        <v>64.5</v>
      </c>
      <c r="L6" s="56">
        <v>72</v>
      </c>
      <c r="M6" s="39"/>
    </row>
    <row r="7" spans="2:13">
      <c r="C7" s="29">
        <v>2</v>
      </c>
      <c r="D7" s="39" t="s">
        <v>510</v>
      </c>
      <c r="E7" s="42">
        <v>47.5</v>
      </c>
      <c r="F7" s="56">
        <v>59.2</v>
      </c>
      <c r="G7" s="56">
        <v>64.400000000000006</v>
      </c>
      <c r="H7" s="56">
        <v>71.7</v>
      </c>
      <c r="I7" s="56">
        <v>47.3</v>
      </c>
      <c r="J7" s="42">
        <v>60.7</v>
      </c>
      <c r="K7" s="42">
        <v>67.3</v>
      </c>
      <c r="L7" s="42">
        <v>76.599999999999994</v>
      </c>
      <c r="M7" s="39"/>
    </row>
    <row r="8" spans="2:13">
      <c r="C8" s="29">
        <v>3</v>
      </c>
      <c r="D8" s="39" t="s">
        <v>511</v>
      </c>
      <c r="E8" s="42">
        <v>54.9</v>
      </c>
      <c r="F8" s="42">
        <v>70.7</v>
      </c>
      <c r="G8" s="42">
        <v>78</v>
      </c>
      <c r="H8" s="42">
        <v>88.2</v>
      </c>
      <c r="I8" s="56">
        <v>53.4</v>
      </c>
      <c r="J8" s="56">
        <v>69.5</v>
      </c>
      <c r="K8" s="56">
        <v>77.400000000000006</v>
      </c>
      <c r="L8" s="56">
        <v>88.5</v>
      </c>
      <c r="M8" s="39" t="s">
        <v>852</v>
      </c>
    </row>
    <row r="9" spans="2:13">
      <c r="B9" s="51"/>
      <c r="C9" s="54">
        <v>3</v>
      </c>
      <c r="D9" s="55" t="s">
        <v>508</v>
      </c>
      <c r="E9" s="56">
        <v>52.4</v>
      </c>
      <c r="F9" s="56">
        <v>63.4</v>
      </c>
      <c r="G9" s="56">
        <v>68.2</v>
      </c>
      <c r="H9" s="56">
        <v>74.900000000000006</v>
      </c>
      <c r="I9" s="56">
        <v>51.4</v>
      </c>
      <c r="J9" s="56">
        <v>62.4</v>
      </c>
      <c r="K9" s="56">
        <v>67.5</v>
      </c>
      <c r="L9" s="56">
        <v>74.5</v>
      </c>
      <c r="M9" s="39"/>
    </row>
    <row r="10" spans="2:13">
      <c r="C10" s="54">
        <v>4</v>
      </c>
      <c r="D10" s="55" t="s">
        <v>512</v>
      </c>
      <c r="E10" s="56">
        <v>37.299999999999997</v>
      </c>
      <c r="F10" s="56">
        <v>46.4</v>
      </c>
      <c r="G10" s="56">
        <v>50.5</v>
      </c>
      <c r="H10" s="56">
        <v>56.1</v>
      </c>
      <c r="I10" s="56">
        <v>36.1</v>
      </c>
      <c r="J10" s="56">
        <v>44.2</v>
      </c>
      <c r="K10" s="56">
        <v>48</v>
      </c>
      <c r="L10" s="56">
        <v>53.1</v>
      </c>
      <c r="M10" s="39" t="s">
        <v>852</v>
      </c>
    </row>
    <row r="11" spans="2:13">
      <c r="C11" s="29">
        <v>4</v>
      </c>
      <c r="D11" s="39" t="s">
        <v>513</v>
      </c>
      <c r="E11" s="56">
        <v>49.4</v>
      </c>
      <c r="F11" s="56">
        <v>65.900000000000006</v>
      </c>
      <c r="G11" s="56">
        <v>73.599999999999994</v>
      </c>
      <c r="H11" s="56">
        <v>84.8</v>
      </c>
      <c r="I11" s="42">
        <v>49.9</v>
      </c>
      <c r="J11" s="42">
        <v>68.7</v>
      </c>
      <c r="K11" s="42">
        <v>78.099999999999994</v>
      </c>
      <c r="L11" s="42">
        <v>91.8</v>
      </c>
      <c r="M11" s="39"/>
    </row>
    <row r="12" spans="2:13">
      <c r="C12" s="29">
        <v>5</v>
      </c>
      <c r="D12" s="39" t="s">
        <v>514</v>
      </c>
      <c r="E12" s="42">
        <v>50.8</v>
      </c>
      <c r="F12" s="42">
        <v>65.2</v>
      </c>
      <c r="G12" s="42">
        <v>71.900000000000006</v>
      </c>
      <c r="H12" s="42">
        <v>81.2</v>
      </c>
      <c r="I12" s="56">
        <v>49.1</v>
      </c>
      <c r="J12" s="56">
        <v>62.6</v>
      </c>
      <c r="K12" s="56">
        <v>69.099999999999994</v>
      </c>
      <c r="L12" s="56">
        <v>78</v>
      </c>
      <c r="M12" s="39"/>
    </row>
    <row r="13" spans="2:13">
      <c r="C13" s="29">
        <v>6</v>
      </c>
      <c r="D13" s="39" t="s">
        <v>515</v>
      </c>
      <c r="E13" s="42">
        <v>49.5</v>
      </c>
      <c r="F13" s="42">
        <v>60.4</v>
      </c>
      <c r="G13" s="42">
        <v>65.2</v>
      </c>
      <c r="H13" s="42">
        <v>71.900000000000006</v>
      </c>
      <c r="I13" s="56">
        <v>48.1</v>
      </c>
      <c r="J13" s="56">
        <v>58.1</v>
      </c>
      <c r="K13" s="56">
        <v>62.7</v>
      </c>
      <c r="L13" s="56">
        <v>68.900000000000006</v>
      </c>
      <c r="M13" s="39"/>
    </row>
    <row r="14" spans="2:13">
      <c r="C14" s="29">
        <v>7</v>
      </c>
      <c r="D14" s="39" t="s">
        <v>516</v>
      </c>
      <c r="E14" s="42">
        <v>49.6</v>
      </c>
      <c r="F14" s="42">
        <v>62.8</v>
      </c>
      <c r="G14" s="42">
        <v>68.8</v>
      </c>
      <c r="H14" s="42">
        <v>77.2</v>
      </c>
      <c r="I14" s="56">
        <v>48.5</v>
      </c>
      <c r="J14" s="56">
        <v>60.8</v>
      </c>
      <c r="K14" s="56">
        <v>66.400000000000006</v>
      </c>
      <c r="L14" s="56">
        <v>74.2</v>
      </c>
      <c r="M14" s="39"/>
    </row>
    <row r="15" spans="2:13">
      <c r="C15" s="29">
        <v>8</v>
      </c>
      <c r="D15" s="39" t="s">
        <v>517</v>
      </c>
      <c r="E15" s="42">
        <v>51</v>
      </c>
      <c r="F15" s="42">
        <v>62.3</v>
      </c>
      <c r="G15" s="42">
        <v>67.3</v>
      </c>
      <c r="H15" s="42">
        <v>74.3</v>
      </c>
      <c r="I15" s="56">
        <v>49.7</v>
      </c>
      <c r="J15" s="56">
        <v>61.2</v>
      </c>
      <c r="K15" s="56">
        <v>66.5</v>
      </c>
      <c r="L15" s="56">
        <v>73.900000000000006</v>
      </c>
      <c r="M15" s="39"/>
    </row>
    <row r="16" spans="2:13">
      <c r="C16" s="29">
        <v>9</v>
      </c>
      <c r="D16" s="39" t="s">
        <v>518</v>
      </c>
      <c r="E16" s="42">
        <v>50.2</v>
      </c>
      <c r="F16" s="42">
        <v>61.7</v>
      </c>
      <c r="G16" s="42">
        <v>66.8</v>
      </c>
      <c r="H16" s="42">
        <v>73.900000000000006</v>
      </c>
      <c r="I16" s="56">
        <v>48.1</v>
      </c>
      <c r="J16" s="56">
        <v>57</v>
      </c>
      <c r="K16" s="56">
        <v>60.9</v>
      </c>
      <c r="L16" s="56">
        <v>66.099999999999994</v>
      </c>
      <c r="M16" s="39"/>
    </row>
    <row r="17" spans="3:13">
      <c r="C17" s="54">
        <v>9</v>
      </c>
      <c r="D17" s="55" t="s">
        <v>520</v>
      </c>
      <c r="E17" s="56">
        <v>45.2</v>
      </c>
      <c r="F17" s="56">
        <v>53.6</v>
      </c>
      <c r="G17" s="56">
        <v>57.2</v>
      </c>
      <c r="H17" s="56">
        <v>62.2</v>
      </c>
      <c r="I17" s="56">
        <v>43.9</v>
      </c>
      <c r="J17" s="56">
        <v>51.4</v>
      </c>
      <c r="K17" s="56">
        <v>54.7</v>
      </c>
      <c r="L17" s="56">
        <v>59.1</v>
      </c>
      <c r="M17" s="39" t="s">
        <v>852</v>
      </c>
    </row>
    <row r="18" spans="3:13">
      <c r="C18" s="29">
        <v>10</v>
      </c>
      <c r="D18" s="39" t="s">
        <v>519</v>
      </c>
      <c r="E18" s="42">
        <v>50.7</v>
      </c>
      <c r="F18" s="42">
        <v>64.599999999999994</v>
      </c>
      <c r="G18" s="42">
        <v>71</v>
      </c>
      <c r="H18" s="42">
        <v>79.900000000000006</v>
      </c>
      <c r="I18" s="56">
        <v>49.1</v>
      </c>
      <c r="J18" s="56">
        <v>61.6</v>
      </c>
      <c r="K18" s="56">
        <v>67.5</v>
      </c>
      <c r="L18" s="56">
        <v>75.5</v>
      </c>
      <c r="M18" s="39"/>
    </row>
    <row r="19" spans="3:13">
      <c r="C19" s="29">
        <v>11</v>
      </c>
      <c r="D19" s="39" t="s">
        <v>521</v>
      </c>
      <c r="E19" s="42">
        <v>54.4</v>
      </c>
      <c r="F19" s="42">
        <v>69.7</v>
      </c>
      <c r="G19" s="42">
        <v>76.7</v>
      </c>
      <c r="H19" s="56">
        <v>86.5</v>
      </c>
      <c r="I19" s="56">
        <v>53</v>
      </c>
      <c r="J19" s="56">
        <v>68.5</v>
      </c>
      <c r="K19" s="56">
        <v>76.099999999999994</v>
      </c>
      <c r="L19" s="42">
        <v>86.7</v>
      </c>
      <c r="M19" s="39"/>
    </row>
    <row r="20" spans="3:13">
      <c r="C20" s="29">
        <v>12</v>
      </c>
      <c r="D20" s="39" t="s">
        <v>522</v>
      </c>
      <c r="E20" s="42">
        <v>58.4</v>
      </c>
      <c r="F20" s="42">
        <v>76.5</v>
      </c>
      <c r="G20" s="56">
        <v>84.9</v>
      </c>
      <c r="H20" s="56">
        <v>97</v>
      </c>
      <c r="I20" s="56">
        <v>57</v>
      </c>
      <c r="J20" s="56">
        <v>76.2</v>
      </c>
      <c r="K20" s="42">
        <v>85.8</v>
      </c>
      <c r="L20" s="42">
        <v>99.5</v>
      </c>
      <c r="M20" s="39"/>
    </row>
    <row r="21" spans="3:13">
      <c r="C21" s="29">
        <v>13</v>
      </c>
      <c r="D21" s="39" t="s">
        <v>523</v>
      </c>
      <c r="E21" s="56">
        <v>52.4</v>
      </c>
      <c r="F21" s="56">
        <v>66.2</v>
      </c>
      <c r="G21" s="56">
        <v>72.5</v>
      </c>
      <c r="H21" s="56">
        <v>81.3</v>
      </c>
      <c r="I21" s="42">
        <v>52.6</v>
      </c>
      <c r="J21" s="42">
        <v>69.7</v>
      </c>
      <c r="K21" s="42">
        <v>78.3</v>
      </c>
      <c r="L21" s="42">
        <v>90.7</v>
      </c>
      <c r="M21" s="39"/>
    </row>
    <row r="22" spans="3:13">
      <c r="C22" s="29">
        <v>14</v>
      </c>
      <c r="D22" s="39" t="s">
        <v>524</v>
      </c>
      <c r="E22" s="42">
        <v>47.2</v>
      </c>
      <c r="F22" s="56">
        <v>59.1</v>
      </c>
      <c r="G22" s="56">
        <v>64.400000000000006</v>
      </c>
      <c r="H22" s="56">
        <v>71.900000000000006</v>
      </c>
      <c r="I22" s="56">
        <v>47.1</v>
      </c>
      <c r="J22" s="42">
        <v>61.9</v>
      </c>
      <c r="K22" s="42">
        <v>69.2</v>
      </c>
      <c r="L22" s="42">
        <v>79.900000000000006</v>
      </c>
      <c r="M22" s="39"/>
    </row>
    <row r="23" spans="3:13">
      <c r="C23" s="29">
        <v>15</v>
      </c>
      <c r="D23" s="39" t="s">
        <v>525</v>
      </c>
      <c r="E23" s="42">
        <v>54.9</v>
      </c>
      <c r="F23" s="42">
        <v>68.3</v>
      </c>
      <c r="G23" s="42">
        <v>74.3</v>
      </c>
      <c r="H23" s="42">
        <v>82.6</v>
      </c>
      <c r="I23" s="56">
        <v>53</v>
      </c>
      <c r="J23" s="56">
        <v>64.5</v>
      </c>
      <c r="K23" s="56">
        <v>69.7</v>
      </c>
      <c r="L23" s="56">
        <v>76.8</v>
      </c>
      <c r="M23" s="39"/>
    </row>
    <row r="24" spans="3:13">
      <c r="C24" s="29">
        <v>16</v>
      </c>
      <c r="D24" s="39" t="s">
        <v>526</v>
      </c>
      <c r="E24" s="42">
        <v>45.5</v>
      </c>
      <c r="F24" s="42">
        <v>53.5</v>
      </c>
      <c r="G24" s="42">
        <v>56.9</v>
      </c>
      <c r="H24" s="42">
        <v>61.6</v>
      </c>
      <c r="I24" s="56">
        <v>44.5</v>
      </c>
      <c r="J24" s="56">
        <v>51.8</v>
      </c>
      <c r="K24" s="56">
        <v>55</v>
      </c>
      <c r="L24" s="56">
        <v>59.3</v>
      </c>
      <c r="M24" s="39"/>
    </row>
    <row r="25" spans="3:13">
      <c r="C25" s="29">
        <v>17</v>
      </c>
      <c r="D25" s="39" t="s">
        <v>527</v>
      </c>
      <c r="E25" s="42">
        <v>41.2</v>
      </c>
      <c r="F25" s="42">
        <v>49.1</v>
      </c>
      <c r="G25" s="42">
        <v>52.5</v>
      </c>
      <c r="H25" s="42">
        <v>57.2</v>
      </c>
      <c r="I25" s="56">
        <v>40</v>
      </c>
      <c r="J25" s="56">
        <v>47.1</v>
      </c>
      <c r="K25" s="56">
        <v>50.3</v>
      </c>
      <c r="L25" s="56">
        <v>54.5</v>
      </c>
      <c r="M25" s="39"/>
    </row>
    <row r="26" spans="3:13">
      <c r="C26" s="29">
        <v>18</v>
      </c>
      <c r="D26" s="39" t="s">
        <v>528</v>
      </c>
      <c r="E26" s="42">
        <v>45.7</v>
      </c>
      <c r="F26" s="42">
        <v>56.7</v>
      </c>
      <c r="G26" s="42">
        <v>61.7</v>
      </c>
      <c r="H26" s="42">
        <v>68.599999999999994</v>
      </c>
      <c r="I26" s="56">
        <v>44</v>
      </c>
      <c r="J26" s="56">
        <v>53.3</v>
      </c>
      <c r="K26" s="56">
        <v>57.5</v>
      </c>
      <c r="L26" s="56">
        <v>63.2</v>
      </c>
      <c r="M26" s="39"/>
    </row>
    <row r="27" spans="3:13">
      <c r="C27" s="36" t="s">
        <v>853</v>
      </c>
    </row>
    <row r="28" spans="3:13">
      <c r="D28" s="53"/>
    </row>
  </sheetData>
  <mergeCells count="4">
    <mergeCell ref="C4:D5"/>
    <mergeCell ref="E4:H4"/>
    <mergeCell ref="I4:L4"/>
    <mergeCell ref="M4:M5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90E11-2DC5-4B73-A0A5-F40BAFCC4F9A}">
  <dimension ref="B2:S9"/>
  <sheetViews>
    <sheetView workbookViewId="0">
      <selection activeCell="D18" sqref="D18"/>
    </sheetView>
  </sheetViews>
  <sheetFormatPr defaultRowHeight="13.5"/>
  <cols>
    <col min="1" max="1" width="9" style="36"/>
    <col min="2" max="2" width="4.75" style="36" customWidth="1"/>
    <col min="3" max="3" width="15.5" style="36" customWidth="1"/>
    <col min="4" max="15" width="7.5" style="36" customWidth="1"/>
    <col min="16" max="19" width="9.625" style="36" customWidth="1"/>
    <col min="20" max="16384" width="9" style="36"/>
  </cols>
  <sheetData>
    <row r="2" spans="2:19">
      <c r="B2" s="36" t="s">
        <v>854</v>
      </c>
    </row>
    <row r="3" spans="2:19">
      <c r="B3" s="36" t="s">
        <v>849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529</v>
      </c>
      <c r="D6" s="39">
        <v>1661.8</v>
      </c>
      <c r="E6" s="39">
        <v>10.0304</v>
      </c>
      <c r="F6" s="39">
        <v>0.76</v>
      </c>
      <c r="G6" s="39">
        <v>2463.1</v>
      </c>
      <c r="H6" s="39">
        <v>14.034700000000001</v>
      </c>
      <c r="I6" s="39">
        <v>0.79</v>
      </c>
      <c r="J6" s="39">
        <v>2693.8</v>
      </c>
      <c r="K6" s="39">
        <v>14.489599999999999</v>
      </c>
      <c r="L6" s="39">
        <v>0.79</v>
      </c>
      <c r="M6" s="39">
        <v>3350.7</v>
      </c>
      <c r="N6" s="39">
        <v>17.3842</v>
      </c>
      <c r="O6" s="39">
        <v>0.81</v>
      </c>
      <c r="P6" s="42">
        <f>D6/($D$3^(F6)+E6)</f>
        <v>51.148620906230818</v>
      </c>
      <c r="Q6" s="42">
        <f>G6/($D$3^(I6)+H6)</f>
        <v>62.468948190153277</v>
      </c>
      <c r="R6" s="42">
        <f>J6/($D$3^(L6)+K6)</f>
        <v>67.540716849884873</v>
      </c>
      <c r="S6" s="42">
        <f>M6/($D$3^(O6)+N6)</f>
        <v>74.549992421790904</v>
      </c>
    </row>
    <row r="7" spans="2:19">
      <c r="B7" s="29">
        <v>2</v>
      </c>
      <c r="C7" s="39" t="s">
        <v>530</v>
      </c>
      <c r="D7" s="39">
        <v>1386</v>
      </c>
      <c r="E7" s="39">
        <v>9.0440000000000005</v>
      </c>
      <c r="F7" s="39">
        <v>0.75</v>
      </c>
      <c r="G7" s="39">
        <v>1083.0999999999999</v>
      </c>
      <c r="H7" s="39">
        <v>5.1439000000000004</v>
      </c>
      <c r="I7" s="39">
        <v>0.64</v>
      </c>
      <c r="J7" s="39">
        <v>857.5</v>
      </c>
      <c r="K7" s="39">
        <v>3.2517999999999998</v>
      </c>
      <c r="L7" s="39">
        <v>0.56999999999999995</v>
      </c>
      <c r="M7" s="39">
        <v>557</v>
      </c>
      <c r="N7" s="39">
        <v>1.2181999999999999</v>
      </c>
      <c r="O7" s="39">
        <v>0.46</v>
      </c>
      <c r="P7" s="42">
        <f>D7/($D$3^(F7)+E7)</f>
        <v>45.290792299720309</v>
      </c>
      <c r="Q7" s="42">
        <f>G7/($D$3^(I7)+H7)</f>
        <v>57.352847692373288</v>
      </c>
      <c r="R7" s="42">
        <f>J7/($D$3^(L7)+K7)</f>
        <v>63.197249279441706</v>
      </c>
      <c r="S7" s="42">
        <f>M7/($D$3^(O7)+N7)</f>
        <v>71.465093700842942</v>
      </c>
    </row>
    <row r="8" spans="2:19">
      <c r="B8" s="29">
        <v>3</v>
      </c>
      <c r="C8" s="39" t="s">
        <v>531</v>
      </c>
      <c r="D8" s="39">
        <v>1536.6</v>
      </c>
      <c r="E8" s="40">
        <v>8.7948000000000004</v>
      </c>
      <c r="F8" s="41">
        <v>0.82</v>
      </c>
      <c r="G8" s="39">
        <v>2086.1999999999998</v>
      </c>
      <c r="H8" s="40">
        <v>10.1746</v>
      </c>
      <c r="I8" s="41">
        <v>0.84</v>
      </c>
      <c r="J8" s="39">
        <v>2256.8000000000002</v>
      </c>
      <c r="K8" s="40">
        <v>10.051399999999999</v>
      </c>
      <c r="L8" s="41">
        <v>0.84</v>
      </c>
      <c r="M8" s="39">
        <v>2621.6</v>
      </c>
      <c r="N8" s="40">
        <v>10.789</v>
      </c>
      <c r="O8" s="41">
        <v>0.85</v>
      </c>
      <c r="P8" s="42">
        <f>D8/($D$3^(F8)+E8)</f>
        <v>40.967084892806859</v>
      </c>
      <c r="Q8" s="42">
        <f>G8/($D$3^(I8)+H8)</f>
        <v>50.466688627246199</v>
      </c>
      <c r="R8" s="42">
        <f>J8/($D$3^(L8)+K8)</f>
        <v>54.756817750664126</v>
      </c>
      <c r="S8" s="42">
        <f>M8/($D$3^(O8)+N8)</f>
        <v>60.608045394217839</v>
      </c>
    </row>
    <row r="9" spans="2:19">
      <c r="B9" s="29">
        <v>4</v>
      </c>
      <c r="C9" s="39" t="s">
        <v>532</v>
      </c>
      <c r="D9" s="39">
        <v>1704</v>
      </c>
      <c r="E9" s="39">
        <v>10.5715</v>
      </c>
      <c r="F9" s="39">
        <v>0.86</v>
      </c>
      <c r="G9" s="39">
        <v>2165.4</v>
      </c>
      <c r="H9" s="39">
        <v>11.3089</v>
      </c>
      <c r="I9" s="39">
        <v>0.87</v>
      </c>
      <c r="J9" s="39">
        <v>2455.1</v>
      </c>
      <c r="K9" s="39">
        <v>12.1456</v>
      </c>
      <c r="L9" s="39">
        <v>0.88</v>
      </c>
      <c r="M9" s="39">
        <v>2694.8</v>
      </c>
      <c r="N9" s="39">
        <v>12.0558</v>
      </c>
      <c r="O9" s="39">
        <v>0.88</v>
      </c>
      <c r="P9" s="42">
        <f>D9/($D$3^(F9)+E9)</f>
        <v>38.38327110065768</v>
      </c>
      <c r="Q9" s="42">
        <f>G9/($D$3^(I9)+H9)</f>
        <v>46.522415518177397</v>
      </c>
      <c r="R9" s="42">
        <f>J9/($D$3^(L9)+K9)</f>
        <v>50.253152805101415</v>
      </c>
      <c r="S9" s="42">
        <f>M9/($D$3^(O9)+N9)</f>
        <v>55.261119654680527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FEAD7-A1D2-4D55-9D1F-63820CACF7AA}">
  <dimension ref="B2:S9"/>
  <sheetViews>
    <sheetView workbookViewId="0">
      <selection activeCell="E18" sqref="E18"/>
    </sheetView>
  </sheetViews>
  <sheetFormatPr defaultRowHeight="13.5"/>
  <cols>
    <col min="1" max="1" width="9" style="36"/>
    <col min="2" max="2" width="4.75" style="36" customWidth="1"/>
    <col min="3" max="3" width="15.25" style="36" customWidth="1"/>
    <col min="4" max="15" width="7.5" style="36" customWidth="1"/>
    <col min="16" max="19" width="9.625" style="36" customWidth="1"/>
    <col min="20" max="16384" width="9" style="36"/>
  </cols>
  <sheetData>
    <row r="2" spans="2:19">
      <c r="B2" s="36" t="s">
        <v>855</v>
      </c>
    </row>
    <row r="3" spans="2:19">
      <c r="B3" s="36" t="s">
        <v>198</v>
      </c>
      <c r="D3" s="37">
        <v>60</v>
      </c>
    </row>
    <row r="4" spans="2:19">
      <c r="B4" s="185" t="s">
        <v>199</v>
      </c>
      <c r="C4" s="185"/>
      <c r="D4" s="186" t="s">
        <v>200</v>
      </c>
      <c r="E4" s="185"/>
      <c r="F4" s="185"/>
      <c r="G4" s="186" t="s">
        <v>201</v>
      </c>
      <c r="H4" s="185"/>
      <c r="I4" s="185"/>
      <c r="J4" s="186" t="s">
        <v>202</v>
      </c>
      <c r="K4" s="185"/>
      <c r="L4" s="185"/>
      <c r="M4" s="186" t="s">
        <v>203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205</v>
      </c>
      <c r="E5" s="29" t="s">
        <v>206</v>
      </c>
      <c r="F5" s="29" t="s">
        <v>207</v>
      </c>
      <c r="G5" s="29" t="s">
        <v>205</v>
      </c>
      <c r="H5" s="29" t="s">
        <v>206</v>
      </c>
      <c r="I5" s="29" t="s">
        <v>207</v>
      </c>
      <c r="J5" s="29" t="s">
        <v>205</v>
      </c>
      <c r="K5" s="29" t="s">
        <v>206</v>
      </c>
      <c r="L5" s="29" t="s">
        <v>207</v>
      </c>
      <c r="M5" s="29" t="s">
        <v>205</v>
      </c>
      <c r="N5" s="29" t="s">
        <v>206</v>
      </c>
      <c r="O5" s="29" t="s">
        <v>207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29">
        <v>1</v>
      </c>
      <c r="C6" s="39" t="s">
        <v>533</v>
      </c>
      <c r="D6" s="39">
        <v>910</v>
      </c>
      <c r="E6" s="40">
        <v>3.3490000000000002</v>
      </c>
      <c r="F6" s="41">
        <v>0.69</v>
      </c>
      <c r="G6" s="39">
        <v>1199</v>
      </c>
      <c r="H6" s="40">
        <v>3.8969999999999998</v>
      </c>
      <c r="I6" s="41">
        <v>0.69199999999999995</v>
      </c>
      <c r="J6" s="39">
        <v>1361</v>
      </c>
      <c r="K6" s="40">
        <v>4.25</v>
      </c>
      <c r="L6" s="41">
        <v>0.69499999999999995</v>
      </c>
      <c r="M6" s="39">
        <v>1758</v>
      </c>
      <c r="N6" s="40">
        <v>5.5049999999999999</v>
      </c>
      <c r="O6" s="41">
        <v>0.71899999999999997</v>
      </c>
      <c r="P6" s="42">
        <f>D6/($D$3^(F6)+E6)</f>
        <v>45.02366495718622</v>
      </c>
      <c r="Q6" s="42">
        <f>G6/($D$3^(I6)+H6)</f>
        <v>57.373245273894668</v>
      </c>
      <c r="R6" s="42">
        <f>J6/($D$3^(L6)+K6)</f>
        <v>63.41630608841389</v>
      </c>
      <c r="S6" s="42">
        <f>M6/($D$3^(O6)+N6)</f>
        <v>71.774132616246007</v>
      </c>
    </row>
    <row r="7" spans="2:19">
      <c r="B7" s="29">
        <v>2</v>
      </c>
      <c r="C7" s="39" t="s">
        <v>534</v>
      </c>
      <c r="D7" s="39">
        <v>1336</v>
      </c>
      <c r="E7" s="39">
        <v>7.07</v>
      </c>
      <c r="F7" s="39">
        <v>0.72199999999999998</v>
      </c>
      <c r="G7" s="39">
        <v>1531</v>
      </c>
      <c r="H7" s="39">
        <v>6.8520000000000003</v>
      </c>
      <c r="I7" s="39">
        <v>0.70599999999999996</v>
      </c>
      <c r="J7" s="39">
        <v>1588</v>
      </c>
      <c r="K7" s="39">
        <v>6.516</v>
      </c>
      <c r="L7" s="39">
        <v>0.69699999999999995</v>
      </c>
      <c r="M7" s="39">
        <v>1732</v>
      </c>
      <c r="N7" s="39">
        <v>6.6219999999999999</v>
      </c>
      <c r="O7" s="39">
        <v>0.69199999999999995</v>
      </c>
      <c r="P7" s="42">
        <f>D7/($D$3^(F7)+E7)</f>
        <v>50.811657889676297</v>
      </c>
      <c r="Q7" s="42">
        <f>G7/($D$3^(I7)+H7)</f>
        <v>61.594192343027387</v>
      </c>
      <c r="R7" s="42">
        <f>J7/($D$3^(L7)+K7)</f>
        <v>66.530158830269386</v>
      </c>
      <c r="S7" s="42">
        <f>M7/($D$3^(O7)+N7)</f>
        <v>73.31762313026465</v>
      </c>
    </row>
    <row r="8" spans="2:19">
      <c r="B8" s="29">
        <v>3</v>
      </c>
      <c r="C8" s="39" t="s">
        <v>535</v>
      </c>
      <c r="D8" s="39">
        <v>1496</v>
      </c>
      <c r="E8" s="39">
        <v>7.173</v>
      </c>
      <c r="F8" s="39">
        <v>0.78300000000000003</v>
      </c>
      <c r="G8" s="39">
        <v>1918</v>
      </c>
      <c r="H8" s="39">
        <v>7.6310000000000002</v>
      </c>
      <c r="I8" s="39">
        <v>0.78400000000000003</v>
      </c>
      <c r="J8" s="39">
        <v>2128</v>
      </c>
      <c r="K8" s="39">
        <v>7.8979999999999997</v>
      </c>
      <c r="L8" s="39">
        <v>0.78500000000000003</v>
      </c>
      <c r="M8" s="39">
        <v>2402</v>
      </c>
      <c r="N8" s="39">
        <v>8.1530000000000005</v>
      </c>
      <c r="O8" s="39">
        <v>0.78500000000000003</v>
      </c>
      <c r="P8" s="42">
        <f>D8/($D$3^(F8)+E8)</f>
        <v>46.970166989596308</v>
      </c>
      <c r="Q8" s="42">
        <f>G8/($D$3^(I8)+H8)</f>
        <v>59.18064038211363</v>
      </c>
      <c r="R8" s="42">
        <f>J8/($D$3^(L8)+K8)</f>
        <v>64.92178034627824</v>
      </c>
      <c r="S8" s="42">
        <f>M8/($D$3^(O8)+N8)</f>
        <v>72.715371005164698</v>
      </c>
    </row>
    <row r="9" spans="2:19">
      <c r="B9" s="29">
        <v>4</v>
      </c>
      <c r="C9" s="39" t="s">
        <v>536</v>
      </c>
      <c r="D9" s="39">
        <v>946</v>
      </c>
      <c r="E9" s="39">
        <v>4.6070000000000002</v>
      </c>
      <c r="F9" s="39">
        <v>0.65900000000000003</v>
      </c>
      <c r="G9" s="39">
        <v>882</v>
      </c>
      <c r="H9" s="39">
        <v>2.2610000000000001</v>
      </c>
      <c r="I9" s="39">
        <v>0.623</v>
      </c>
      <c r="J9" s="39">
        <v>863</v>
      </c>
      <c r="K9" s="39">
        <v>1.53</v>
      </c>
      <c r="L9" s="39">
        <v>0.61</v>
      </c>
      <c r="M9" s="39">
        <v>801</v>
      </c>
      <c r="N9" s="39">
        <v>0.55800000000000005</v>
      </c>
      <c r="O9" s="39">
        <v>0.58699999999999997</v>
      </c>
      <c r="P9" s="42">
        <f>D9/($D$3^(F9)+E9)</f>
        <v>48.613607087166507</v>
      </c>
      <c r="Q9" s="42">
        <f>G9/($D$3^(I9)+H9)</f>
        <v>58.49561052311681</v>
      </c>
      <c r="R9" s="42">
        <f>J9/($D$3^(L9)+K9)</f>
        <v>63.072413179842435</v>
      </c>
      <c r="S9" s="42">
        <f>M9/($D$3^(O9)+N9)</f>
        <v>68.941770285691518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F1AB-EC13-4476-9D22-2C77C06098FD}">
  <dimension ref="B2:S7"/>
  <sheetViews>
    <sheetView workbookViewId="0">
      <selection activeCell="E18" sqref="E18"/>
    </sheetView>
  </sheetViews>
  <sheetFormatPr defaultRowHeight="13.5"/>
  <cols>
    <col min="1" max="1" width="9" style="36"/>
    <col min="2" max="2" width="4.75" style="36" customWidth="1"/>
    <col min="3" max="3" width="15" style="36" customWidth="1"/>
    <col min="4" max="15" width="7.75" style="36" customWidth="1"/>
    <col min="16" max="19" width="8.75" style="36" customWidth="1"/>
    <col min="20" max="16384" width="9" style="36"/>
  </cols>
  <sheetData>
    <row r="2" spans="2:19">
      <c r="B2" s="36" t="s">
        <v>856</v>
      </c>
    </row>
    <row r="3" spans="2:19">
      <c r="B3" s="36" t="s">
        <v>849</v>
      </c>
      <c r="D3" s="37">
        <v>60</v>
      </c>
    </row>
    <row r="4" spans="2:19">
      <c r="B4" s="185" t="s">
        <v>199</v>
      </c>
      <c r="C4" s="185"/>
      <c r="D4" s="185" t="s">
        <v>484</v>
      </c>
      <c r="E4" s="185"/>
      <c r="F4" s="185"/>
      <c r="G4" s="185" t="s">
        <v>485</v>
      </c>
      <c r="H4" s="185"/>
      <c r="I4" s="185"/>
      <c r="J4" s="185" t="s">
        <v>486</v>
      </c>
      <c r="K4" s="185"/>
      <c r="L4" s="185"/>
      <c r="M4" s="185" t="s">
        <v>487</v>
      </c>
      <c r="N4" s="185"/>
      <c r="O4" s="185"/>
      <c r="P4" s="185" t="s">
        <v>842</v>
      </c>
      <c r="Q4" s="185"/>
      <c r="R4" s="185"/>
      <c r="S4" s="185"/>
    </row>
    <row r="5" spans="2:19">
      <c r="B5" s="185"/>
      <c r="C5" s="185"/>
      <c r="D5" s="29" t="s">
        <v>488</v>
      </c>
      <c r="E5" s="29" t="s">
        <v>489</v>
      </c>
      <c r="F5" s="29" t="s">
        <v>207</v>
      </c>
      <c r="G5" s="29" t="s">
        <v>205</v>
      </c>
      <c r="H5" s="29" t="s">
        <v>206</v>
      </c>
      <c r="I5" s="29" t="s">
        <v>490</v>
      </c>
      <c r="J5" s="29" t="s">
        <v>205</v>
      </c>
      <c r="K5" s="29" t="s">
        <v>206</v>
      </c>
      <c r="L5" s="29" t="s">
        <v>490</v>
      </c>
      <c r="M5" s="29" t="s">
        <v>205</v>
      </c>
      <c r="N5" s="29" t="s">
        <v>206</v>
      </c>
      <c r="O5" s="29" t="s">
        <v>490</v>
      </c>
      <c r="P5" s="38" t="s">
        <v>200</v>
      </c>
      <c r="Q5" s="38" t="s">
        <v>201</v>
      </c>
      <c r="R5" s="38" t="s">
        <v>202</v>
      </c>
      <c r="S5" s="38" t="s">
        <v>203</v>
      </c>
    </row>
    <row r="6" spans="2:19">
      <c r="B6" s="39">
        <v>1</v>
      </c>
      <c r="C6" s="39" t="s">
        <v>538</v>
      </c>
      <c r="D6" s="39">
        <v>1765</v>
      </c>
      <c r="E6" s="47">
        <v>8.2200000000000006</v>
      </c>
      <c r="F6" s="57">
        <v>0.75</v>
      </c>
      <c r="G6" s="39">
        <v>1402</v>
      </c>
      <c r="H6" s="39">
        <v>3.48</v>
      </c>
      <c r="I6" s="57">
        <v>0.66666666666666663</v>
      </c>
      <c r="J6" s="39">
        <v>1607</v>
      </c>
      <c r="K6" s="39">
        <v>3.87</v>
      </c>
      <c r="L6" s="57">
        <v>0.66666666666666663</v>
      </c>
      <c r="M6" s="39">
        <v>1916</v>
      </c>
      <c r="N6" s="39">
        <v>4.42</v>
      </c>
      <c r="O6" s="57">
        <v>0.66666666666666663</v>
      </c>
      <c r="P6" s="42">
        <f>D6/($D$3^(F6)+E6)</f>
        <v>59.271454653703792</v>
      </c>
      <c r="Q6" s="42">
        <f>G6/($D$3^(2/3)+H6)</f>
        <v>74.549927486700625</v>
      </c>
      <c r="R6" s="42">
        <f>J6/($D$3^(2/3)+K6)</f>
        <v>83.714534665099947</v>
      </c>
      <c r="S6" s="42">
        <f>M6/($D$3^(2/3)+N6)</f>
        <v>97.031383330097682</v>
      </c>
    </row>
    <row r="7" spans="2:19">
      <c r="B7" s="39">
        <v>2</v>
      </c>
      <c r="C7" s="39" t="s">
        <v>537</v>
      </c>
      <c r="D7" s="39">
        <v>990</v>
      </c>
      <c r="E7" s="39">
        <v>3.15</v>
      </c>
      <c r="F7" s="57">
        <v>0.66666666666666663</v>
      </c>
      <c r="G7" s="39">
        <v>1483</v>
      </c>
      <c r="H7" s="39">
        <v>4.54</v>
      </c>
      <c r="I7" s="57">
        <v>0.66666666666666663</v>
      </c>
      <c r="J7" s="39">
        <v>1728</v>
      </c>
      <c r="K7" s="39">
        <v>5.0199999999999996</v>
      </c>
      <c r="L7" s="57">
        <v>0.66666666666666663</v>
      </c>
      <c r="M7" s="39">
        <v>2088</v>
      </c>
      <c r="N7" s="39">
        <v>5.71</v>
      </c>
      <c r="O7" s="57">
        <v>0.66666666666666663</v>
      </c>
      <c r="P7" s="42">
        <f>D7/($D$3^(F7)+E7)</f>
        <v>53.582479529081553</v>
      </c>
      <c r="Q7" s="42">
        <f>G7/($D$3^(2/3)+H7)</f>
        <v>74.649447173095496</v>
      </c>
      <c r="R7" s="42">
        <f>J7/($D$3^(2/3)+K7)</f>
        <v>84.929911439743321</v>
      </c>
      <c r="S7" s="42">
        <f>M7/($D$3^(2/3)+N7)</f>
        <v>99.257524019747422</v>
      </c>
    </row>
  </sheetData>
  <mergeCells count="6">
    <mergeCell ref="P4:S4"/>
    <mergeCell ref="B4:C5"/>
    <mergeCell ref="D4:F4"/>
    <mergeCell ref="G4:I4"/>
    <mergeCell ref="J4:L4"/>
    <mergeCell ref="M4:O4"/>
  </mergeCells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0646FF4F4F354B86398061D8A3D574" ma:contentTypeVersion="13" ma:contentTypeDescription="新しいドキュメントを作成します。" ma:contentTypeScope="" ma:versionID="367ad8ca02d293627f23050670ebef71">
  <xsd:schema xmlns:xsd="http://www.w3.org/2001/XMLSchema" xmlns:xs="http://www.w3.org/2001/XMLSchema" xmlns:p="http://schemas.microsoft.com/office/2006/metadata/properties" xmlns:ns2="5b9a4e39-e7c8-4d0c-970c-d6066dc884ac" xmlns:ns3="99c1b6fc-9607-4839-b2d3-1e8afe23c54e" targetNamespace="http://schemas.microsoft.com/office/2006/metadata/properties" ma:root="true" ma:fieldsID="90d7fbf46d60219e8eb7f2b4ea226962" ns2:_="" ns3:_="">
    <xsd:import namespace="5b9a4e39-e7c8-4d0c-970c-d6066dc884ac"/>
    <xsd:import namespace="99c1b6fc-9607-4839-b2d3-1e8afe23c5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9a4e39-e7c8-4d0c-970c-d6066dc884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231f871b-dc31-475b-93a5-de9bb4cdd6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1b6fc-9607-4839-b2d3-1e8afe23c54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817f1e5-f660-4415-b730-d319efded8cd}" ma:internalName="TaxCatchAll" ma:showField="CatchAllData" ma:web="99c1b6fc-9607-4839-b2d3-1e8afe23c5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9a4e39-e7c8-4d0c-970c-d6066dc884ac">
      <Terms xmlns="http://schemas.microsoft.com/office/infopath/2007/PartnerControls"/>
    </lcf76f155ced4ddcb4097134ff3c332f>
    <TaxCatchAll xmlns="99c1b6fc-9607-4839-b2d3-1e8afe23c54e" xsi:nil="true"/>
  </documentManagement>
</p:properties>
</file>

<file path=customXml/itemProps1.xml><?xml version="1.0" encoding="utf-8"?>
<ds:datastoreItem xmlns:ds="http://schemas.openxmlformats.org/officeDocument/2006/customXml" ds:itemID="{DE19B8B5-7D62-4374-AC97-E02350A8E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9a4e39-e7c8-4d0c-970c-d6066dc884ac"/>
    <ds:schemaRef ds:uri="99c1b6fc-9607-4839-b2d3-1e8afe23c5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2F1340-0127-4466-B9C3-753ED39AEC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B6AB26-3F73-4874-A8E9-A961C9C55116}">
  <ds:schemaRefs>
    <ds:schemaRef ds:uri="http://schemas.microsoft.com/office/2006/metadata/properties"/>
    <ds:schemaRef ds:uri="http://schemas.microsoft.com/office/infopath/2007/PartnerControls"/>
    <ds:schemaRef ds:uri="5b9a4e39-e7c8-4d0c-970c-d6066dc884ac"/>
    <ds:schemaRef ds:uri="99c1b6fc-9607-4839-b2d3-1e8afe23c54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48</vt:i4>
      </vt:variant>
      <vt:variant>
        <vt:lpstr>名前付き一覧</vt:lpstr>
      </vt:variant>
      <vt:variant>
        <vt:i4>2</vt:i4>
      </vt:variant>
    </vt:vector>
  </HeadingPairs>
  <TitlesOfParts>
    <vt:vector size="50" baseType="lpstr">
      <vt:lpstr>47pref</vt:lpstr>
      <vt:lpstr>01_北海道</vt:lpstr>
      <vt:lpstr>02_青森県</vt:lpstr>
      <vt:lpstr>03_岩手県</vt:lpstr>
      <vt:lpstr>04_宮城県</vt:lpstr>
      <vt:lpstr>05_秋田県</vt:lpstr>
      <vt:lpstr>06_山形県</vt:lpstr>
      <vt:lpstr>07_福島県</vt:lpstr>
      <vt:lpstr>08_茨城県</vt:lpstr>
      <vt:lpstr>09_栃木県</vt:lpstr>
      <vt:lpstr>10_群馬県</vt:lpstr>
      <vt:lpstr>11_埼玉県</vt:lpstr>
      <vt:lpstr>12_千葉県</vt:lpstr>
      <vt:lpstr>13_東京都</vt:lpstr>
      <vt:lpstr>14_神奈川県</vt:lpstr>
      <vt:lpstr>15_新潟県</vt:lpstr>
      <vt:lpstr>16_富山県</vt:lpstr>
      <vt:lpstr>17_石川県</vt:lpstr>
      <vt:lpstr>18_福井県</vt:lpstr>
      <vt:lpstr>19_山梨県</vt:lpstr>
      <vt:lpstr>20_長野県</vt:lpstr>
      <vt:lpstr>21_岐阜県</vt:lpstr>
      <vt:lpstr>22_静岡県</vt:lpstr>
      <vt:lpstr>23_愛知県</vt:lpstr>
      <vt:lpstr>24_三重県</vt:lpstr>
      <vt:lpstr>25_滋賀県</vt:lpstr>
      <vt:lpstr>26_京都府</vt:lpstr>
      <vt:lpstr>27_大阪府</vt:lpstr>
      <vt:lpstr>28_兵庫県</vt:lpstr>
      <vt:lpstr>29_奈良県</vt:lpstr>
      <vt:lpstr>30_和歌山県</vt:lpstr>
      <vt:lpstr>31_鳥取県</vt:lpstr>
      <vt:lpstr>32_島根県</vt:lpstr>
      <vt:lpstr>33_岡山県</vt:lpstr>
      <vt:lpstr>34_広島県</vt:lpstr>
      <vt:lpstr>35_山口県</vt:lpstr>
      <vt:lpstr>36_徳島県</vt:lpstr>
      <vt:lpstr>37_香川県</vt:lpstr>
      <vt:lpstr>38_愛媛県</vt:lpstr>
      <vt:lpstr>39_高知県</vt:lpstr>
      <vt:lpstr>40_福岡県</vt:lpstr>
      <vt:lpstr>41_佐賀県</vt:lpstr>
      <vt:lpstr>42_長崎県</vt:lpstr>
      <vt:lpstr>43_熊本県</vt:lpstr>
      <vt:lpstr>44_大分県</vt:lpstr>
      <vt:lpstr>45_宮崎県</vt:lpstr>
      <vt:lpstr>46_鹿児島県</vt:lpstr>
      <vt:lpstr>47_沖縄県</vt:lpstr>
      <vt:lpstr>'47pref'!Print_Area</vt:lpstr>
      <vt:lpstr>'47pref'!Print_Titles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只熊 典子</dc:creator>
  <cp:keywords/>
  <dc:description/>
  <cp:lastModifiedBy>海原 荘一</cp:lastModifiedBy>
  <cp:revision/>
  <dcterms:created xsi:type="dcterms:W3CDTF">2021-11-05T05:14:09Z</dcterms:created>
  <dcterms:modified xsi:type="dcterms:W3CDTF">2023-03-31T11:42:20Z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0x0101002F0646FF4F4F354B86398061D8A3D574</vt:lpwstr>
  </property>
  <property fmtid="{D5CDD505-2E9C-101B-9397-08002B2CF9AE}" pid="3" name="MediaServiceImageTags">
    <vt:lpwstr/>
  </property>
</Properties>
</file>